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rchiv 2019\RDS\FVU\D.1.4.5_ZTI_09\edit\"/>
    </mc:Choice>
  </mc:AlternateContent>
  <xr:revisionPtr revIDLastSave="0" documentId="8_{E6FA6E12-91B5-443A-AABA-B875398988F2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4.5 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'D.1.4.5 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'D.1.4.5 '!$A$1:$S$247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5" i="12" l="1"/>
  <c r="G25" i="1" l="1"/>
  <c r="G237" i="12" l="1"/>
  <c r="G236" i="12"/>
  <c r="G230" i="12"/>
  <c r="G229" i="12"/>
  <c r="G228" i="12"/>
  <c r="G227" i="12"/>
  <c r="G226" i="12"/>
  <c r="G225" i="12"/>
  <c r="G224" i="12"/>
  <c r="G223" i="12"/>
  <c r="G222" i="12"/>
  <c r="G221" i="12"/>
  <c r="G220" i="12"/>
  <c r="G219" i="12"/>
  <c r="G218" i="12"/>
  <c r="G217" i="12"/>
  <c r="G216" i="12"/>
  <c r="G215" i="12"/>
  <c r="G214" i="12"/>
  <c r="G213" i="12"/>
  <c r="G212" i="12"/>
  <c r="G211" i="12"/>
  <c r="G210" i="12"/>
  <c r="G209" i="12"/>
  <c r="G208" i="12"/>
  <c r="G207" i="12"/>
  <c r="G206" i="12"/>
  <c r="G205" i="12"/>
  <c r="G204" i="12"/>
  <c r="G203" i="12"/>
  <c r="G202" i="12"/>
  <c r="G201" i="12"/>
  <c r="G200" i="12"/>
  <c r="G199" i="12"/>
  <c r="G198" i="12"/>
  <c r="G197" i="12"/>
  <c r="G196" i="12"/>
  <c r="G195" i="12"/>
  <c r="G194" i="12"/>
  <c r="G193" i="12"/>
  <c r="G192" i="12"/>
  <c r="G189" i="12"/>
  <c r="G188" i="12"/>
  <c r="G187" i="12"/>
  <c r="G186" i="12"/>
  <c r="G185" i="12"/>
  <c r="G184" i="12"/>
  <c r="G183" i="12"/>
  <c r="G182" i="12"/>
  <c r="G181" i="12"/>
  <c r="G180" i="12"/>
  <c r="G179" i="12"/>
  <c r="G178" i="12"/>
  <c r="G177" i="12"/>
  <c r="G176" i="12"/>
  <c r="G175" i="12"/>
  <c r="G174" i="12"/>
  <c r="G173" i="12"/>
  <c r="G172" i="12"/>
  <c r="G171" i="12"/>
  <c r="G170" i="12"/>
  <c r="G169" i="12"/>
  <c r="G168" i="12"/>
  <c r="G167" i="12"/>
  <c r="G166" i="12"/>
  <c r="G165" i="12"/>
  <c r="G164" i="12"/>
  <c r="G163" i="12"/>
  <c r="G162" i="12"/>
  <c r="G161" i="12"/>
  <c r="G160" i="12"/>
  <c r="G159" i="12"/>
  <c r="G158" i="12"/>
  <c r="G157" i="12"/>
  <c r="G156" i="12"/>
  <c r="G155" i="12"/>
  <c r="G154" i="12"/>
  <c r="G153" i="12"/>
  <c r="G152" i="12"/>
  <c r="G150" i="12"/>
  <c r="G148" i="12"/>
  <c r="G146" i="12"/>
  <c r="G144" i="12"/>
  <c r="G142" i="12"/>
  <c r="G140" i="12"/>
  <c r="G138" i="12"/>
  <c r="G136" i="12"/>
  <c r="G134" i="12"/>
  <c r="G131" i="12"/>
  <c r="G130" i="12"/>
  <c r="G129" i="12"/>
  <c r="G128" i="12"/>
  <c r="G127" i="12"/>
  <c r="G126" i="12"/>
  <c r="G125" i="12"/>
  <c r="G124" i="12"/>
  <c r="G123" i="12"/>
  <c r="G122" i="12"/>
  <c r="G121" i="12"/>
  <c r="G120" i="12"/>
  <c r="G119" i="12"/>
  <c r="G118" i="12"/>
  <c r="G117" i="12"/>
  <c r="G116" i="12"/>
  <c r="G115" i="12"/>
  <c r="G114" i="12"/>
  <c r="G113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9" i="12"/>
  <c r="G98" i="12"/>
  <c r="G96" i="12"/>
  <c r="G94" i="12"/>
  <c r="G92" i="12"/>
  <c r="G90" i="12"/>
  <c r="G88" i="12"/>
  <c r="G86" i="12"/>
  <c r="G84" i="12"/>
  <c r="G82" i="12"/>
  <c r="G80" i="12"/>
  <c r="G78" i="12"/>
  <c r="G76" i="12"/>
  <c r="G74" i="12"/>
  <c r="G72" i="12"/>
  <c r="G70" i="12"/>
  <c r="G68" i="12"/>
  <c r="G66" i="12"/>
  <c r="E132" i="12" s="1"/>
  <c r="G132" i="12" s="1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E64" i="12" s="1"/>
  <c r="G64" i="12" s="1"/>
  <c r="G47" i="12"/>
  <c r="G46" i="12"/>
  <c r="G45" i="12"/>
  <c r="G44" i="12"/>
  <c r="G43" i="12"/>
  <c r="G42" i="12"/>
  <c r="G41" i="12"/>
  <c r="G40" i="12"/>
  <c r="G39" i="12"/>
  <c r="G38" i="12"/>
  <c r="G37" i="12"/>
  <c r="G36" i="12"/>
  <c r="G33" i="12"/>
  <c r="G32" i="12"/>
  <c r="G30" i="12"/>
  <c r="G28" i="12"/>
  <c r="G24" i="12"/>
  <c r="G22" i="12"/>
  <c r="G19" i="12"/>
  <c r="G17" i="12"/>
  <c r="G15" i="12"/>
  <c r="G13" i="12"/>
  <c r="G11" i="12"/>
  <c r="G9" i="12"/>
  <c r="E190" i="12" l="1"/>
  <c r="G190" i="12" s="1"/>
  <c r="G133" i="12" s="1"/>
  <c r="G65" i="12"/>
  <c r="G48" i="12"/>
  <c r="G35" i="12"/>
  <c r="Q204" i="12" l="1"/>
  <c r="Q202" i="12" s="1"/>
  <c r="O204" i="12"/>
  <c r="O202" i="12" s="1"/>
  <c r="M204" i="12"/>
  <c r="M202" i="12" s="1"/>
  <c r="K204" i="12"/>
  <c r="K202" i="12" s="1"/>
  <c r="I204" i="12"/>
  <c r="I202" i="12" s="1"/>
  <c r="Q200" i="12"/>
  <c r="O200" i="12"/>
  <c r="M200" i="12"/>
  <c r="K200" i="12"/>
  <c r="I200" i="12"/>
  <c r="Q196" i="12"/>
  <c r="O196" i="12"/>
  <c r="M196" i="12"/>
  <c r="K196" i="12"/>
  <c r="I196" i="12"/>
  <c r="Q173" i="12"/>
  <c r="O173" i="12"/>
  <c r="M173" i="12"/>
  <c r="K173" i="12"/>
  <c r="I173" i="12"/>
  <c r="Q164" i="12"/>
  <c r="O164" i="12"/>
  <c r="M164" i="12"/>
  <c r="K164" i="12"/>
  <c r="I164" i="12"/>
  <c r="Q163" i="12"/>
  <c r="O163" i="12"/>
  <c r="M163" i="12"/>
  <c r="K163" i="12"/>
  <c r="I163" i="12"/>
  <c r="Q162" i="12"/>
  <c r="O162" i="12"/>
  <c r="M162" i="12"/>
  <c r="K162" i="12"/>
  <c r="I162" i="12"/>
  <c r="Q161" i="12"/>
  <c r="O161" i="12"/>
  <c r="M161" i="12"/>
  <c r="K161" i="12"/>
  <c r="I161" i="12"/>
  <c r="Q160" i="12"/>
  <c r="O160" i="12"/>
  <c r="M160" i="12"/>
  <c r="K160" i="12"/>
  <c r="I160" i="12"/>
  <c r="Q159" i="12"/>
  <c r="O159" i="12"/>
  <c r="M159" i="12"/>
  <c r="K159" i="12"/>
  <c r="I159" i="12"/>
  <c r="Q157" i="12"/>
  <c r="O157" i="12"/>
  <c r="M157" i="12"/>
  <c r="K157" i="12"/>
  <c r="I157" i="12"/>
  <c r="Q156" i="12"/>
  <c r="O156" i="12"/>
  <c r="M156" i="12"/>
  <c r="K156" i="12"/>
  <c r="I156" i="12"/>
  <c r="Q155" i="12"/>
  <c r="O155" i="12"/>
  <c r="M155" i="12"/>
  <c r="K155" i="12"/>
  <c r="I155" i="12"/>
  <c r="M104" i="12"/>
  <c r="Q154" i="12"/>
  <c r="Q153" i="12" s="1"/>
  <c r="O154" i="12"/>
  <c r="M154" i="12"/>
  <c r="K154" i="12"/>
  <c r="K153" i="12" s="1"/>
  <c r="I154" i="12"/>
  <c r="I153" i="12" s="1"/>
  <c r="O153" i="12"/>
  <c r="M153" i="12"/>
  <c r="M102" i="12"/>
  <c r="M101" i="12"/>
  <c r="Q146" i="12"/>
  <c r="O146" i="12"/>
  <c r="K146" i="12"/>
  <c r="I146" i="12"/>
  <c r="Q144" i="12"/>
  <c r="O144" i="12"/>
  <c r="M144" i="12"/>
  <c r="K144" i="12"/>
  <c r="I144" i="12"/>
  <c r="Q142" i="12"/>
  <c r="O142" i="12"/>
  <c r="M142" i="12"/>
  <c r="K142" i="12"/>
  <c r="I142" i="12"/>
  <c r="M94" i="12"/>
  <c r="Q120" i="12"/>
  <c r="O120" i="12"/>
  <c r="M120" i="12"/>
  <c r="K120" i="12"/>
  <c r="I120" i="12"/>
  <c r="Q115" i="12"/>
  <c r="O115" i="12"/>
  <c r="M115" i="12"/>
  <c r="K115" i="12"/>
  <c r="I115" i="12"/>
  <c r="Q109" i="12"/>
  <c r="O109" i="12"/>
  <c r="M109" i="12"/>
  <c r="K109" i="12"/>
  <c r="I109" i="12"/>
  <c r="Q106" i="12"/>
  <c r="O106" i="12"/>
  <c r="M106" i="12"/>
  <c r="K106" i="12"/>
  <c r="I106" i="12"/>
  <c r="M52" i="12"/>
  <c r="Q105" i="12"/>
  <c r="O105" i="12"/>
  <c r="M105" i="12"/>
  <c r="K105" i="12"/>
  <c r="I105" i="12"/>
  <c r="Q104" i="12"/>
  <c r="O104" i="12"/>
  <c r="K104" i="12"/>
  <c r="I104" i="12"/>
  <c r="Q103" i="12"/>
  <c r="O103" i="12"/>
  <c r="M103" i="12"/>
  <c r="K103" i="12"/>
  <c r="I103" i="12"/>
  <c r="Q102" i="12"/>
  <c r="O102" i="12"/>
  <c r="K102" i="12"/>
  <c r="I102" i="12"/>
  <c r="Q101" i="12"/>
  <c r="O101" i="12"/>
  <c r="K101" i="12"/>
  <c r="I101" i="12"/>
  <c r="M48" i="12"/>
  <c r="Q96" i="12"/>
  <c r="O96" i="12"/>
  <c r="M96" i="12"/>
  <c r="K96" i="12"/>
  <c r="I96" i="12"/>
  <c r="Q94" i="12"/>
  <c r="O94" i="12"/>
  <c r="K94" i="12"/>
  <c r="I94" i="12"/>
  <c r="Q92" i="12"/>
  <c r="O92" i="12"/>
  <c r="M92" i="12"/>
  <c r="K92" i="12"/>
  <c r="I92" i="12"/>
  <c r="Q80" i="12"/>
  <c r="O80" i="12"/>
  <c r="M80" i="12"/>
  <c r="K80" i="12"/>
  <c r="I80" i="12"/>
  <c r="M38" i="12"/>
  <c r="Q74" i="12"/>
  <c r="O74" i="12"/>
  <c r="M74" i="12"/>
  <c r="K74" i="12"/>
  <c r="I74" i="12"/>
  <c r="Q72" i="12"/>
  <c r="O72" i="12"/>
  <c r="M72" i="12"/>
  <c r="K72" i="12"/>
  <c r="I72" i="12"/>
  <c r="Q70" i="12"/>
  <c r="O70" i="12"/>
  <c r="M70" i="12"/>
  <c r="K70" i="12"/>
  <c r="I70" i="12"/>
  <c r="M36" i="12"/>
  <c r="Q68" i="12"/>
  <c r="O68" i="12"/>
  <c r="M68" i="12"/>
  <c r="K68" i="12"/>
  <c r="I68" i="12"/>
  <c r="Q66" i="12"/>
  <c r="O66" i="12"/>
  <c r="M66" i="12"/>
  <c r="K66" i="12"/>
  <c r="I66" i="12"/>
  <c r="Q65" i="12"/>
  <c r="O65" i="12"/>
  <c r="M65" i="12"/>
  <c r="K65" i="12"/>
  <c r="I65" i="12"/>
  <c r="Q62" i="12"/>
  <c r="O62" i="12"/>
  <c r="M62" i="12"/>
  <c r="K62" i="12"/>
  <c r="I62" i="12"/>
  <c r="Q61" i="12"/>
  <c r="O61" i="12"/>
  <c r="M61" i="12"/>
  <c r="K61" i="12"/>
  <c r="I61" i="12"/>
  <c r="Q55" i="12"/>
  <c r="O55" i="12"/>
  <c r="M55" i="12"/>
  <c r="K55" i="12"/>
  <c r="I55" i="12"/>
  <c r="Q54" i="12"/>
  <c r="O54" i="12"/>
  <c r="M54" i="12"/>
  <c r="K54" i="12"/>
  <c r="I54" i="12"/>
  <c r="Q53" i="12"/>
  <c r="O53" i="12"/>
  <c r="M53" i="12"/>
  <c r="K53" i="12"/>
  <c r="I53" i="12"/>
  <c r="Q52" i="12"/>
  <c r="O52" i="12"/>
  <c r="K52" i="12"/>
  <c r="I52" i="12"/>
  <c r="M33" i="12"/>
  <c r="Q48" i="12"/>
  <c r="O48" i="12"/>
  <c r="K48" i="12"/>
  <c r="I48" i="12"/>
  <c r="Q39" i="12"/>
  <c r="O39" i="12"/>
  <c r="M39" i="12"/>
  <c r="K39" i="12"/>
  <c r="I39" i="12"/>
  <c r="Q38" i="12"/>
  <c r="O38" i="12"/>
  <c r="K38" i="12"/>
  <c r="I38" i="12"/>
  <c r="Q37" i="12"/>
  <c r="O37" i="12"/>
  <c r="M37" i="12"/>
  <c r="K37" i="12"/>
  <c r="I37" i="12"/>
  <c r="Q36" i="12"/>
  <c r="O36" i="12"/>
  <c r="K36" i="12"/>
  <c r="I36" i="12"/>
  <c r="Q35" i="12"/>
  <c r="O35" i="12"/>
  <c r="M35" i="12"/>
  <c r="K35" i="12"/>
  <c r="I35" i="12"/>
  <c r="Q34" i="12"/>
  <c r="O34" i="12"/>
  <c r="M34" i="12"/>
  <c r="K34" i="12"/>
  <c r="I34" i="12"/>
  <c r="Q33" i="12"/>
  <c r="O33" i="12"/>
  <c r="K33" i="12"/>
  <c r="I33" i="12"/>
  <c r="Q31" i="12"/>
  <c r="O31" i="12"/>
  <c r="M31" i="12"/>
  <c r="K31" i="12"/>
  <c r="I31" i="12"/>
  <c r="Q30" i="12"/>
  <c r="O30" i="12"/>
  <c r="M30" i="12"/>
  <c r="K30" i="12"/>
  <c r="I30" i="12"/>
  <c r="Q29" i="12"/>
  <c r="O29" i="12"/>
  <c r="M29" i="12"/>
  <c r="K29" i="12"/>
  <c r="I29" i="12"/>
  <c r="Q28" i="12"/>
  <c r="O28" i="12"/>
  <c r="M28" i="12"/>
  <c r="K28" i="12"/>
  <c r="I28" i="12"/>
  <c r="Q26" i="12"/>
  <c r="O26" i="12"/>
  <c r="M26" i="12"/>
  <c r="K26" i="12"/>
  <c r="I26" i="12"/>
  <c r="Q24" i="12"/>
  <c r="O24" i="12"/>
  <c r="M24" i="12"/>
  <c r="K24" i="12"/>
  <c r="I24" i="12"/>
  <c r="M19" i="12"/>
  <c r="Q22" i="12"/>
  <c r="O22" i="12"/>
  <c r="M22" i="12"/>
  <c r="K22" i="12"/>
  <c r="I22" i="12"/>
  <c r="Q19" i="12"/>
  <c r="O19" i="12"/>
  <c r="K19" i="12"/>
  <c r="I19" i="12"/>
  <c r="M17" i="12"/>
  <c r="Q17" i="12"/>
  <c r="O17" i="12"/>
  <c r="K17" i="12"/>
  <c r="I17" i="12"/>
  <c r="M15" i="12"/>
  <c r="Q15" i="12"/>
  <c r="O15" i="12"/>
  <c r="K15" i="12"/>
  <c r="I15" i="12"/>
  <c r="M13" i="12"/>
  <c r="Q13" i="12"/>
  <c r="O13" i="12"/>
  <c r="K13" i="12"/>
  <c r="I13" i="12"/>
  <c r="Q9" i="12"/>
  <c r="O9" i="12"/>
  <c r="M9" i="12"/>
  <c r="K9" i="12"/>
  <c r="I9" i="12"/>
  <c r="I90" i="12" l="1"/>
  <c r="Q90" i="12"/>
  <c r="O90" i="12"/>
  <c r="K90" i="12"/>
  <c r="M146" i="12"/>
  <c r="M90" i="12"/>
  <c r="V30" i="12"/>
  <c r="V31" i="12"/>
  <c r="V9" i="12" l="1"/>
  <c r="V13" i="12"/>
  <c r="V15" i="12"/>
  <c r="V17" i="12"/>
  <c r="V19" i="12"/>
  <c r="V22" i="12"/>
  <c r="V24" i="12"/>
  <c r="V26" i="12"/>
  <c r="V28" i="12"/>
  <c r="V29" i="12"/>
  <c r="I54" i="1"/>
  <c r="V33" i="12"/>
  <c r="V34" i="12"/>
  <c r="V35" i="12"/>
  <c r="V36" i="12"/>
  <c r="V37" i="12"/>
  <c r="V38" i="12"/>
  <c r="V39" i="12"/>
  <c r="V48" i="12"/>
  <c r="V52" i="12"/>
  <c r="V53" i="12"/>
  <c r="V54" i="12"/>
  <c r="V62" i="12"/>
  <c r="V65" i="12"/>
  <c r="V66" i="12"/>
  <c r="V68" i="12"/>
  <c r="V70" i="12"/>
  <c r="V72" i="12"/>
  <c r="V74" i="12"/>
  <c r="V80" i="12"/>
  <c r="V92" i="12"/>
  <c r="V94" i="12"/>
  <c r="V96" i="12"/>
  <c r="V101" i="12"/>
  <c r="V102" i="12"/>
  <c r="V103" i="12"/>
  <c r="V104" i="12"/>
  <c r="V106" i="12"/>
  <c r="V109" i="12"/>
  <c r="V115" i="12"/>
  <c r="V120" i="12"/>
  <c r="V140" i="12"/>
  <c r="V142" i="12"/>
  <c r="V143" i="12"/>
  <c r="V152" i="12"/>
  <c r="V153" i="12"/>
  <c r="V154" i="12"/>
  <c r="V155" i="12"/>
  <c r="V159" i="12"/>
  <c r="V160" i="12"/>
  <c r="V161" i="12"/>
  <c r="V162" i="12"/>
  <c r="V171" i="12"/>
  <c r="V195" i="12"/>
  <c r="V198" i="12"/>
  <c r="I59" i="1"/>
  <c r="V202" i="12"/>
  <c r="V200" i="12" s="1"/>
  <c r="F41" i="1"/>
  <c r="I20" i="1"/>
  <c r="I19" i="1"/>
  <c r="I18" i="1"/>
  <c r="I55" i="1" l="1"/>
  <c r="I56" i="1"/>
  <c r="G8" i="12"/>
  <c r="K8" i="12"/>
  <c r="Q8" i="12"/>
  <c r="I8" i="12"/>
  <c r="V150" i="12"/>
  <c r="V90" i="12"/>
  <c r="I53" i="1"/>
  <c r="V8" i="12"/>
  <c r="O8" i="12"/>
  <c r="F40" i="1"/>
  <c r="F39" i="1"/>
  <c r="F42" i="1" s="1"/>
  <c r="A23" i="1" s="1"/>
  <c r="A24" i="1" s="1"/>
  <c r="G24" i="1" s="1"/>
  <c r="J28" i="1"/>
  <c r="J26" i="1"/>
  <c r="G38" i="1"/>
  <c r="F38" i="1"/>
  <c r="H32" i="1"/>
  <c r="J23" i="1"/>
  <c r="J24" i="1"/>
  <c r="J25" i="1"/>
  <c r="J27" i="1"/>
  <c r="E24" i="1"/>
  <c r="E26" i="1"/>
  <c r="I52" i="1" l="1"/>
  <c r="M8" i="12"/>
  <c r="G40" i="1"/>
  <c r="H40" i="1" s="1"/>
  <c r="I40" i="1" s="1"/>
  <c r="I16" i="1"/>
  <c r="G41" i="1" l="1"/>
  <c r="H41" i="1" s="1"/>
  <c r="I41" i="1" s="1"/>
  <c r="G39" i="1"/>
  <c r="H39" i="1" l="1"/>
  <c r="G42" i="1"/>
  <c r="G28" i="1" l="1"/>
  <c r="H42" i="1"/>
  <c r="I39" i="1"/>
  <c r="I42" i="1" s="1"/>
  <c r="J41" i="1" l="1"/>
  <c r="J39" i="1"/>
  <c r="J42" i="1" s="1"/>
  <c r="J40" i="1"/>
  <c r="A25" i="1"/>
  <c r="A26" i="1" s="1"/>
  <c r="G26" i="1" s="1"/>
  <c r="A27" i="1" s="1"/>
  <c r="A29" i="1" s="1"/>
  <c r="G29" i="1" s="1"/>
  <c r="G27" i="1" s="1"/>
  <c r="I57" i="1" l="1"/>
  <c r="I158" i="12"/>
  <c r="K158" i="12"/>
  <c r="O158" i="12"/>
  <c r="Q158" i="12"/>
  <c r="G235" i="12"/>
  <c r="G191" i="12" s="1"/>
  <c r="G239" i="12" l="1"/>
  <c r="I58" i="1"/>
  <c r="M158" i="12"/>
  <c r="I17" i="1" l="1"/>
  <c r="I21" i="1" s="1"/>
  <c r="I60" i="1"/>
  <c r="J53" i="1" l="1"/>
  <c r="J52" i="1"/>
  <c r="J59" i="1"/>
  <c r="J57" i="1"/>
  <c r="J56" i="1"/>
  <c r="J58" i="1"/>
  <c r="J55" i="1"/>
  <c r="J6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Zbyněk</author>
  </authors>
  <commentList>
    <comment ref="S6" authorId="0" shapeId="0" xr:uid="{059134AD-9ED5-49E8-AB2B-EED3C7EAA6C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013C9B6-72F2-420C-B7D0-8515D9FAA4B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<sst xmlns="http://schemas.openxmlformats.org/spreadsheetml/2006/main" count="1115" uniqueCount="432">
  <si>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</si>
  <si>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</si>
  <si>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</si>
  <si>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</si>
  <si>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</si>
  <si>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</si>
  <si>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</si>
  <si>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</si>
  <si>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</si>
  <si>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</si>
  <si>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</si>
  <si>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</si>
  <si>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</si>
  <si>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</si>
  <si>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</si>
  <si>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</si>
  <si>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</si>
  <si>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</si>
  <si>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</si>
  <si>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</si>
  <si>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</si>
  <si>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</si>
  <si>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</si>
  <si>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</si>
  <si>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</si>
  <si>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</si>
  <si>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</si>
  <si>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</si>
  <si>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</si>
  <si>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</si>
  <si>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</si>
  <si>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</si>
  <si>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</si>
  <si>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</si>
  <si>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</si>
  <si>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</si>
  <si>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</si>
  <si>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</si>
  <si>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</si>
  <si>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</si>
  <si>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</si>
  <si>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</si>
  <si>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</si>
  <si>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ZTI</t>
  </si>
  <si>
    <t>D 106</t>
  </si>
  <si>
    <t>ZDRAVOTNĚ TECHNICKÉ INSTALACE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</si>
  <si>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</si>
  <si>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</si>
  <si>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</si>
  <si>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</si>
  <si>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</si>
  <si>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</si>
  <si>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</si>
  <si>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Zemní práce</t>
  </si>
  <si>
    <t>4</t>
  </si>
  <si>
    <t>Vodorovné konstrukce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</si>
  <si>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</si>
  <si>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</si>
  <si>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</si>
  <si>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</si>
  <si>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</si>
  <si>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</si>
  <si>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</si>
  <si>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767</t>
  </si>
  <si>
    <t>Konstrukce zámečnické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</si>
  <si>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</si>
  <si>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</si>
  <si>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</si>
  <si>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</si>
  <si>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</si>
  <si>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</si>
  <si>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</si>
  <si>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</si>
  <si>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</si>
  <si>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</si>
  <si>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</si>
  <si>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</si>
  <si>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</si>
  <si>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</si>
  <si>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</si>
  <si>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</si>
  <si>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</si>
  <si>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</si>
  <si>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</si>
  <si>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</si>
  <si>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</si>
  <si>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</si>
  <si>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</si>
  <si>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</si>
  <si>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</si>
  <si>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</si>
  <si>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</si>
  <si>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</si>
  <si>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m3</t>
  </si>
  <si>
    <t>RTS 18/ II</t>
  </si>
  <si>
    <t>POL1_1</t>
  </si>
  <si>
    <t>VV</t>
  </si>
  <si>
    <t>132201219R00</t>
  </si>
  <si>
    <t>151101101R00</t>
  </si>
  <si>
    <t>Pažení a rozepření stěn rýh - příložné - hl.do 2 m</t>
  </si>
  <si>
    <t>m2</t>
  </si>
  <si>
    <t>POL1_</t>
  </si>
  <si>
    <t>151101111R00</t>
  </si>
  <si>
    <t>Odstranění pažení stěn rýh - příložné - hl. do 2 m</t>
  </si>
  <si>
    <t>162701105R00</t>
  </si>
  <si>
    <t>Vodorovné přemístění výkopku z hor.1-4 do 10000 m</t>
  </si>
  <si>
    <t>199000002R00</t>
  </si>
  <si>
    <t>Poplatek za skládku horniny 1- 4</t>
  </si>
  <si>
    <t>174101101R00</t>
  </si>
  <si>
    <t>Zásyp jam, rýh, šachet se zhutněním, zásyp po úroveň HTU</t>
  </si>
  <si>
    <t>175101101RT2</t>
  </si>
  <si>
    <t>Obsyp potrubí bez prohození sypaniny, s dodáním štěrkopísku frakce 0 - 22 mm</t>
  </si>
  <si>
    <t>175101109R00</t>
  </si>
  <si>
    <t>Příplatek za prohození sypaniny pro obsyp potrubí</t>
  </si>
  <si>
    <t>Indiv</t>
  </si>
  <si>
    <t>PC01</t>
  </si>
  <si>
    <t>Vlastní</t>
  </si>
  <si>
    <t>POL3_0</t>
  </si>
  <si>
    <t>PC02</t>
  </si>
  <si>
    <t>kpl</t>
  </si>
  <si>
    <t>POL2_</t>
  </si>
  <si>
    <t>PC03</t>
  </si>
  <si>
    <t>hod</t>
  </si>
  <si>
    <t>PC04</t>
  </si>
  <si>
    <t>PC05</t>
  </si>
  <si>
    <t>PC06</t>
  </si>
  <si>
    <t>PC07</t>
  </si>
  <si>
    <t>PC08</t>
  </si>
  <si>
    <t>PC09</t>
  </si>
  <si>
    <t>ks</t>
  </si>
  <si>
    <t>451573111R00</t>
  </si>
  <si>
    <t>Lože pod potrubí ze štěrkopísku do 63 mm</t>
  </si>
  <si>
    <t>Tepelné izolace na vodovodním potrubí D20 mm tl. izolace 9,0 mm- návleková</t>
  </si>
  <si>
    <t>m</t>
  </si>
  <si>
    <t>POL12_0</t>
  </si>
  <si>
    <t>Tepelné izolace na vodovodním potrubí D25 mm tl. izolace 9,0 mm- návleková</t>
  </si>
  <si>
    <t>Tepelná izolace na vodovodním potrubí D20 mm tl. izolace 20,0 mm minerální vlnou opatřená AL folií</t>
  </si>
  <si>
    <t>Tepelná izolace na vodovodním potrubí D32 mm, tl. izolace 20,0 mm minerální vlnou opatřená AL folií</t>
  </si>
  <si>
    <t>POL1_7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</si>
  <si>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</si>
  <si>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</si>
  <si>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</si>
  <si>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</si>
  <si>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</si>
  <si>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</si>
  <si>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721176113R00</t>
  </si>
  <si>
    <t>Potrubí HT odpadní svislé D 50 x 1,8 mm</t>
  </si>
  <si>
    <t>721176114R00</t>
  </si>
  <si>
    <t>Potrubí HT odpadní svislé D 75 x 1,9 mm</t>
  </si>
  <si>
    <t>721176115R00</t>
  </si>
  <si>
    <t>Potrubí HT odpadní svislé D 110 x 2,7 mm</t>
  </si>
  <si>
    <t>721176223R00</t>
  </si>
  <si>
    <t>721194104R00</t>
  </si>
  <si>
    <t>Vyvedení odpadních výpustek D 40 x 1,8</t>
  </si>
  <si>
    <t>kus</t>
  </si>
  <si>
    <t>721194105R00</t>
  </si>
  <si>
    <t>Vyvedení odpadních výpustek D 50 x 1,8</t>
  </si>
  <si>
    <t>721194109R00</t>
  </si>
  <si>
    <t>Vyvedení odpadních výpustek D 110 x 2,3</t>
  </si>
  <si>
    <t>721273200RT3</t>
  </si>
  <si>
    <t>721290123R00</t>
  </si>
  <si>
    <t>Zkouška těsnosti kanalizace kouřem DN 300</t>
  </si>
  <si>
    <t>Požární zabezpečení prostupů kanalizace DN100</t>
  </si>
  <si>
    <t>Samolepky na potrubí v podhledu</t>
  </si>
  <si>
    <t>Demontáž zrušeného potrubí vedeného volně</t>
  </si>
  <si>
    <t>POL12_1</t>
  </si>
  <si>
    <t>Zaslepení vývodů ze stěn a podlah od rušených zařizovacích předmětů</t>
  </si>
  <si>
    <t>POL7_</t>
  </si>
  <si>
    <t>722173242U00</t>
  </si>
  <si>
    <t>Potr vod plast vícvrst 20x2,3 mm lis</t>
  </si>
  <si>
    <t>722173243U00</t>
  </si>
  <si>
    <t>722173244U00</t>
  </si>
  <si>
    <t>Potr vod plast vícvrst 32X3,0 mm lis</t>
  </si>
  <si>
    <t>722220111R00</t>
  </si>
  <si>
    <t>Nástěnka K 247, pro výtokový ventil G 1/2</t>
  </si>
  <si>
    <t>722220121R00</t>
  </si>
  <si>
    <t>Nástěnka K 247, pro baterii G 1/2</t>
  </si>
  <si>
    <t>pár</t>
  </si>
  <si>
    <t>722280108R00</t>
  </si>
  <si>
    <t>Tlaková zkouška vodovodního potrubí DN 50</t>
  </si>
  <si>
    <t>722290234R00</t>
  </si>
  <si>
    <t>Proplach a dezinfekce vodovod.potrubí DN 80</t>
  </si>
  <si>
    <t>Uzávěr G1/2"</t>
  </si>
  <si>
    <t>Uzávěr  s vypouštěním G 1/2"</t>
  </si>
  <si>
    <t>Uzávěr  s vypouštěním G 3/4"</t>
  </si>
  <si>
    <t>PC15</t>
  </si>
  <si>
    <t>POP</t>
  </si>
  <si>
    <t>PC16</t>
  </si>
  <si>
    <t>PC17</t>
  </si>
  <si>
    <t>PC18</t>
  </si>
  <si>
    <t>Demontáž stávajícího volně vedeného potrubí a zaslepení vývodů ze stěn od rušených zařizovacích, předmětů</t>
  </si>
  <si>
    <t>998722202R00</t>
  </si>
  <si>
    <t>725119213U00</t>
  </si>
  <si>
    <t>725119402R00</t>
  </si>
  <si>
    <t xml:space="preserve">Montáž předstěnových systémů </t>
  </si>
  <si>
    <t>soubor</t>
  </si>
  <si>
    <t>725219201R00</t>
  </si>
  <si>
    <t xml:space="preserve">Montáž umyvadel </t>
  </si>
  <si>
    <t>725869101R00</t>
  </si>
  <si>
    <t>Montáž uzávěrek zápach.umyvadlových a dřezových</t>
  </si>
  <si>
    <t>Ovládací tlačítko WC obdélník, dvoje splachování</t>
  </si>
  <si>
    <t>PC10</t>
  </si>
  <si>
    <t>PC11</t>
  </si>
  <si>
    <t>Umyvadlový sifon -chrom</t>
  </si>
  <si>
    <t>PC12</t>
  </si>
  <si>
    <t>PC13</t>
  </si>
  <si>
    <t>PC14</t>
  </si>
  <si>
    <t>Roháček</t>
  </si>
  <si>
    <t>PC21</t>
  </si>
  <si>
    <t>PC24</t>
  </si>
  <si>
    <t>PC25</t>
  </si>
  <si>
    <t>998725202R00</t>
  </si>
  <si>
    <t>Pomocný nosný materiál( zavěšení potrubí do stropu nebo do stěn)</t>
  </si>
  <si>
    <t>kg</t>
  </si>
  <si>
    <t>Poznámky uchazeče k zadání</t>
  </si>
  <si>
    <t>END</t>
  </si>
  <si>
    <t>722131116R00</t>
  </si>
  <si>
    <t>722173245U00</t>
  </si>
  <si>
    <t xml:space="preserve">Potr vod plast vícvrst 40X3,0mm lis </t>
  </si>
  <si>
    <t>722151117R00</t>
  </si>
  <si>
    <t>Tepelné izolace na vodovodním potrubí D40 mm tl. izolace 20,0 mm minerální vlnou opatřená AL folií</t>
  </si>
  <si>
    <t>Uzávěr G3/4"</t>
  </si>
  <si>
    <t>Uzávěr G1"</t>
  </si>
  <si>
    <t>Uzávěr G5/4"</t>
  </si>
  <si>
    <t>Zpětný ventil G3/4"</t>
  </si>
  <si>
    <t>Pojistný ventil před ohřívačem G3/4"</t>
  </si>
  <si>
    <t>Manometr</t>
  </si>
  <si>
    <t>Demontáž zařizovacích předmětů ke zrušení vč. hydrantových skříní</t>
  </si>
  <si>
    <t xml:space="preserve">Modul s rámem pro závěsný klozet </t>
  </si>
  <si>
    <t>WC imobilní vč. sedátka</t>
  </si>
  <si>
    <t>WC závěsné  vč.  sedátka</t>
  </si>
  <si>
    <t>Dřezová stojánková baterie</t>
  </si>
  <si>
    <t>Propojovací souprava pro napojení sříňových  VZT jednotek</t>
  </si>
  <si>
    <t>Umyvadlová výpusť</t>
  </si>
  <si>
    <t>Nerezové madlo nástěnné  pevné dl. 830</t>
  </si>
  <si>
    <t>Nerezové madlo nástěnné sklopné dl.830</t>
  </si>
  <si>
    <t>Nerezové madlo nástěnné  pevné dl. 550</t>
  </si>
  <si>
    <t>Sprchová baterie vč. setu</t>
  </si>
  <si>
    <t>PC19</t>
  </si>
  <si>
    <t>PC20</t>
  </si>
  <si>
    <t>PC23</t>
  </si>
  <si>
    <t>PC26</t>
  </si>
  <si>
    <t>PC27</t>
  </si>
  <si>
    <t>PC31</t>
  </si>
  <si>
    <t>PC32</t>
  </si>
  <si>
    <t>PC33</t>
  </si>
  <si>
    <t>PC34</t>
  </si>
  <si>
    <t>721176101R00</t>
  </si>
  <si>
    <t>Potrubí HT připojovací D 32 x 1,8 mm kondenzát</t>
  </si>
  <si>
    <t>Potrubí HT připojovací D 70 x 1,8 mm</t>
  </si>
  <si>
    <t>721176104R00</t>
  </si>
  <si>
    <t>Hlavice ventilační přivětrávací přivzdušňovací ventil DN 100</t>
  </si>
  <si>
    <t>Hlavice ventilační přivětrávací přivzdušňovací ventil DN70</t>
  </si>
  <si>
    <t>Hydrantová skříň s výzbrojí D 25 19/30( s 30-ti m tv.stálou hadicí)</t>
  </si>
  <si>
    <t xml:space="preserve">Potrubí KG svodné (ležaté) v zemi D 100 </t>
  </si>
  <si>
    <t xml:space="preserve">Potrubí KG svodné (ležaté) v zemi D 125 </t>
  </si>
  <si>
    <t>721176222R00</t>
  </si>
  <si>
    <t>721176224R00</t>
  </si>
  <si>
    <t>Potrubí KG svodné (ležaté) v zemi D 150</t>
  </si>
  <si>
    <t>Potrubí KG svodné (ležaté) v zemi D 200</t>
  </si>
  <si>
    <t>721176225R00</t>
  </si>
  <si>
    <t>89</t>
  </si>
  <si>
    <t>Ostatní konstrukce na trubním vedení</t>
  </si>
  <si>
    <t>894432112R00</t>
  </si>
  <si>
    <t>Stávající ponechané potrubí v zemi určené ke zrušení vyplnit cementopopílnkovou směsí</t>
  </si>
  <si>
    <t>Litinový lapač splavenin DN 125</t>
  </si>
  <si>
    <t>Potrubí HT odpadní zavěšené D 75 x 1,9 mm</t>
  </si>
  <si>
    <t>721176121R00</t>
  </si>
  <si>
    <t>PC28</t>
  </si>
  <si>
    <t>Umyvadlová baterie páková stojánková vč. připoj.pancéřovaných hadiček PN min 16</t>
  </si>
  <si>
    <t>Ostatní konstraukce</t>
  </si>
  <si>
    <t>Osazení plastové šachty revizní prům.425 a 600 mm</t>
  </si>
  <si>
    <t>132201212R00</t>
  </si>
  <si>
    <t>D.1.4.5</t>
  </si>
  <si>
    <t xml:space="preserve">Revizní šachta plastová  D425 potrubí DN160 vč. plastového pachotěsného poklopu </t>
  </si>
  <si>
    <t xml:space="preserve">Revizní šachta plastová  D425 potrubí DN125 vč. plastového pachotěsného poklopu </t>
  </si>
  <si>
    <t>Propojení nové kanalizace na stávající šachtu-nová kyneta</t>
  </si>
  <si>
    <t>Kamerová prohlídka potrubí po pokládce</t>
  </si>
  <si>
    <t>Potrubí HT odpadní svislé D 125 x 2,7 mm</t>
  </si>
  <si>
    <t>721176116R00</t>
  </si>
  <si>
    <t>včetně tvarovek, objímek. Bez zednických výpomocí</t>
  </si>
  <si>
    <t>RTS 19/ I</t>
  </si>
  <si>
    <t>800-721</t>
  </si>
  <si>
    <t>RTS 19/I</t>
  </si>
  <si>
    <t>vlastní</t>
  </si>
  <si>
    <t>Potrubí HT odpadní zavěšené D 125 x 2,7 mm</t>
  </si>
  <si>
    <t>721176123R00</t>
  </si>
  <si>
    <t>721176122R00</t>
  </si>
  <si>
    <t>Potrubí HT odpadní zavěšené D 110 x 2,7 mm</t>
  </si>
  <si>
    <t>Potrubí třívrstvé odhlučněné DN50</t>
  </si>
  <si>
    <t>Potrubí třívrstvé odhlučněné DN70</t>
  </si>
  <si>
    <t>721273190RT3</t>
  </si>
  <si>
    <t>Zkouška těsnosti kanalizace vodou DN 200</t>
  </si>
  <si>
    <t>721290112R00</t>
  </si>
  <si>
    <t>Požární zabezpečení prostupů kanalizace  do DN50</t>
  </si>
  <si>
    <t>Demontáž stávajícího potrubí vedeného volně</t>
  </si>
  <si>
    <t>Požární zabezpečení prostupů kanalizace DN125</t>
  </si>
  <si>
    <t>722131115R00</t>
  </si>
  <si>
    <t>Potrubí ocel. vně pozink.  spojované lisováním D 28x1,5</t>
  </si>
  <si>
    <t>800-722</t>
  </si>
  <si>
    <t xml:space="preserve">Potrubí nerez 1.4401 spoje lisované D 54 x 1,5 mm </t>
  </si>
  <si>
    <t>Potrubí ocel. vně pozink. spojované lisováním D 35x1,5</t>
  </si>
  <si>
    <t>722151115R00</t>
  </si>
  <si>
    <t xml:space="preserve">Potrubí nerez 1.4401 spoje lisované D 35 x 1,5 mm </t>
  </si>
  <si>
    <t>Zednická výpomoc drážky. Prostupy stěn i stropů</t>
  </si>
  <si>
    <t>Prostupy stávajícími základy (300x300)</t>
  </si>
  <si>
    <t>Požární zabezpečení prostupů kanalizace   DN70</t>
  </si>
  <si>
    <t>Dvorní vpust, suchá klapka DN 100, litinová mříž</t>
  </si>
  <si>
    <t>Vpust terasová, suchá klapka DN 100. litinová mříž</t>
  </si>
  <si>
    <t>Vpust s bočním odpadem , s výhříváním se zpětnou klapkou, DN 100</t>
  </si>
  <si>
    <t>Kondenzační sifon typ U- napojení VZT jednotek</t>
  </si>
  <si>
    <t>Vpust s nástavcem proti vysychání s PVC límcem, DN 70, svislý odpad</t>
  </si>
  <si>
    <t>Vpust s nástavcem proti vysychání s PVC límcem, DN 100, svislý odpad</t>
  </si>
  <si>
    <t>Vpust s nástavcem proti vysychání , DN 70, svislý odpad</t>
  </si>
  <si>
    <t>Vpust s nástavcem proti vysychání, DN 100, svislý odpad</t>
  </si>
  <si>
    <t>Kondenzační sifon s kuličkou proti vysychání-vodorovný odtok</t>
  </si>
  <si>
    <t>Sifon z kolen DN 50, napojení opdpadu z filtru+ PV</t>
  </si>
  <si>
    <t>Modul s rámem pro závěsno výlevku</t>
  </si>
  <si>
    <t>Mtž klozet mís, bidetů  a výlevek závěsných</t>
  </si>
  <si>
    <t>800-725</t>
  </si>
  <si>
    <t>Modul s rámem pro závěsný bidet</t>
  </si>
  <si>
    <t>Modul s rámem pro závěsný klozet imobilní</t>
  </si>
  <si>
    <t>Umyvadlo š. 550x420x185  vč. montážní sady</t>
  </si>
  <si>
    <t>Umyvadlo zapuštěné 560x440x20</t>
  </si>
  <si>
    <t>Baterie ke dřezu a výlevce nástěnná</t>
  </si>
  <si>
    <t>Pisoár bezvodý, vč. montážní sady</t>
  </si>
  <si>
    <t>Dřez nerezový do desky</t>
  </si>
  <si>
    <t>Dřez nerezový zakapotovaný nástěnný</t>
  </si>
  <si>
    <t>Sifon plast pro dřez v desce</t>
  </si>
  <si>
    <t>Sifon nerezový pro nástěnný dřez</t>
  </si>
  <si>
    <t>Baterie stojánková bidetová</t>
  </si>
  <si>
    <t>Žlab sprchy dl 900 x70x160 mm nerez  vč. sifonu s bočním odpadem</t>
  </si>
  <si>
    <t>Sprchové dveře dvojité celoprosklené (900x1900) sklo A7</t>
  </si>
  <si>
    <t>Podomítkový uzávěr pro myčku -příprava</t>
  </si>
  <si>
    <t>Pračkový ventil pro myčky-příprava</t>
  </si>
  <si>
    <t>Umyvadlo imobilní vč. plastového podomítkového sifonu s krytkou, chromová odtoková souprava  a vč.montážní sady</t>
  </si>
  <si>
    <t>Expanzí nádoba 60 l vč armatury</t>
  </si>
  <si>
    <t>Tlakoměr</t>
  </si>
  <si>
    <t>Filtr 10 mc G 2" s automatickým proplachem a tlakoměrem</t>
  </si>
  <si>
    <t>Filtr 10 mc G 3/4" s automatickým proplachem a tlakoměrem</t>
  </si>
  <si>
    <t>Pojistný ventil před ohřívačem G6/4"</t>
  </si>
  <si>
    <t>Uzávěr G6/4"</t>
  </si>
  <si>
    <t>Uzávěr  s vypouštěním G 6/4"</t>
  </si>
  <si>
    <t>Uzávěr G2"</t>
  </si>
  <si>
    <t>Zpětný ventil G5/4"</t>
  </si>
  <si>
    <t>Zpětný ventil G6/4"</t>
  </si>
  <si>
    <t>Zpětný ventil G2"</t>
  </si>
  <si>
    <t>Vodoměr na dálkový odečet Mbus, Q 7,2 m/hod</t>
  </si>
  <si>
    <t>Vodoměr na dálkový odečet Mbus, Q 6,0 m/hod</t>
  </si>
  <si>
    <t>Redukční ventil G 2", výstup 5 Ba</t>
  </si>
  <si>
    <t>Vyvažovací termoregulační ventil na cirkulaci G 1/2"</t>
  </si>
  <si>
    <t>722173246U00</t>
  </si>
  <si>
    <t xml:space="preserve">Potr vod plast vícvrst 50X3,0mm lis </t>
  </si>
  <si>
    <t>včetně tvarovek, bez tednických výpomocí</t>
  </si>
  <si>
    <t>Kulový uzávěr G1/2" příprava pro napojení technoclogie( LS+DG)</t>
  </si>
  <si>
    <t>Cirkulační čerpadlo vícestupňové, bronz DN 20(3/4")</t>
  </si>
  <si>
    <t>Zednická výpomoc, drážky vč. zapravení, prostupy stěnou, stropy</t>
  </si>
  <si>
    <t>Elektronická úpravna na přívodním potrubí (G2")</t>
  </si>
  <si>
    <t>Zkušební kohout G 1/2"</t>
  </si>
  <si>
    <t>Vypouštěcí kohout G1/2"</t>
  </si>
  <si>
    <t>Vlasrní</t>
  </si>
  <si>
    <t xml:space="preserve">Úprava požárních prostupů spec. firma </t>
  </si>
  <si>
    <t>Tepelná izolace na vodovodním potrubí D32 mm, tl. izolace 30,0 mm minerální vlnou opatřená AL folií</t>
  </si>
  <si>
    <t>Tepelné izolace na vodovodním potrubí D40 mm tl. izolace 40,0 mm minerální vlnou opatřená AL folií</t>
  </si>
  <si>
    <t>Tepelné izolace na vodovodním potrubí D50 mm tl. izolace 40,0 mm minerální vlnou opatřená AL folií</t>
  </si>
  <si>
    <t>Tepelné izolace na vodovodním potrubí D50 mm tl. izolace 20,0 mm minerální vlnou opatřená AL folií</t>
  </si>
  <si>
    <t>Tepelné izolace na vodovodním potrubí D28 mm tl. izolace 6,0 mm minerální vlnou opatřená AL folií</t>
  </si>
  <si>
    <t>Tepelné izolace na vodovodním potrubí D35 mm tl. izolace 6,0 mm minerální vlnou opatřená AL folií</t>
  </si>
  <si>
    <t>Tepelné izolace na vodovodním potrubí D54 mm tl. izolace 20,0 mm minerální vlnou opatřená AL folií</t>
  </si>
  <si>
    <t>Potr vod plast vícvrst 25X3,0 mm lis</t>
  </si>
  <si>
    <t>Tepelná izolace na vodovodním potrubí D25 mm tl. izolace 20,0 mm minerální vlnou opatřená AL folií</t>
  </si>
  <si>
    <t>Tepelné izolace na vodovodním potrubí D32 mm tl. izolace 9,0 mm- návleková</t>
  </si>
  <si>
    <t>9987-13203R00</t>
  </si>
  <si>
    <t>Přesun hmot izolace tepelné v objektech výšky do 24,0 m</t>
  </si>
  <si>
    <t>Přesun hmot pro vnitřní kanalizaci, výšky do 24 m</t>
  </si>
  <si>
    <t>Přesun hmot pro vnitřní vodovod, výšky do 24 m</t>
  </si>
  <si>
    <t>Přesun hmot pro zařizovací předměty, výšky do 24 m</t>
  </si>
  <si>
    <t>998721203R00</t>
  </si>
  <si>
    <t>Zařizovací předměty</t>
  </si>
  <si>
    <t>Popis rozpočtu 1-ZTI</t>
  </si>
  <si>
    <t>dodávku a veškeré náklady s tím spojené vč. vnitrostaveništního přesunu hmot a mimostaveništní dopravy.</t>
  </si>
  <si>
    <t>Veškeré položky vlastní, P-položky, individuální, atp ( neoznačené cenovou úrovní RTS) obsahují montáž a d</t>
  </si>
  <si>
    <t>ÚSTAV BIOLOGIE A CHOROB, AREÁL VFU BRNO, OBJEKT 31</t>
  </si>
  <si>
    <t>ÚSTAV BIOLOGIE A CHOROB, AREÁL VFU BRNO,                               OBJEKT 31</t>
  </si>
  <si>
    <t>Položka pořadí 3 : 47,25</t>
  </si>
  <si>
    <t>800-1</t>
  </si>
  <si>
    <t>139 70-0010.RAA</t>
  </si>
  <si>
    <t>Vykopávka v uzavřeném prostoru v hornině 1-4 vynesení výkopku, odvoz 1 km, uložení na skládku</t>
  </si>
  <si>
    <t>Přípl.za lepivost,hloubení rýh 200cm,hor.3</t>
  </si>
  <si>
    <t>Hloubení rýh šířky 60do 200cm do 1000m3 v hor 3, hloubení strojně</t>
  </si>
  <si>
    <t>PC22</t>
  </si>
  <si>
    <t>PC30</t>
  </si>
  <si>
    <t>PC29</t>
  </si>
  <si>
    <t>Zaslepení vývodů kanalizace pro napojení technologie(LS+DG), DN 50</t>
  </si>
  <si>
    <t>Izolace na dešťové kanalizace DN 70( kondenzát)</t>
  </si>
  <si>
    <t>Zpětná klapka na potrubí DN 125 zdvojená typ 2 na splaškové kanalizaci</t>
  </si>
  <si>
    <t>Mřížka plastová 200x200 bílá s rámečkem ( přivětrávací ventil) pod podhledem</t>
  </si>
  <si>
    <t>Urinálová dělící stěna 100*90*720 vč. upevnění</t>
  </si>
  <si>
    <t>Souprava ventilační střešní , souprava větrací hlavice   D 110 mm včetně rohože z pěněného PE v. tl 5 mm proti orosení</t>
  </si>
  <si>
    <t>Souprava ventilační střešní , souprava větrací hlavice   D 75 mm včetně rohože z pěněného PE v. tl 5 mm proti orosení</t>
  </si>
  <si>
    <t>Zapravení prostupu střechou +, nové střešní tašky</t>
  </si>
  <si>
    <t>PC35</t>
  </si>
  <si>
    <t>Položka 1: 77,10+ položka 2:82,45</t>
  </si>
  <si>
    <t>Vložka do šachty -  DN 200</t>
  </si>
  <si>
    <t xml:space="preserve">Revizní šachta plastová  Tegra DN600 pro zpětnou klapku  DN125 vč. plastového poklopu </t>
  </si>
  <si>
    <t>Zpětný ventil na požárním potrubí typ BA -G5/4"</t>
  </si>
  <si>
    <t>Orientační štítky a samolepky na potrubí v podhledu</t>
  </si>
  <si>
    <t>(0,8*1,08+0,6*1,86+0,6*4,3+0,5*2,14+0,0,42*9,60+0,4*0,41+0,32*1,01+0,3*1,01+0,68*14,21+0,43*2,29+0,52*20,20+0,45*8,22+0,42*1,3+0,41*1,61+0,49*8,91+0,43*0,97+0,4*1,33+0,42*0,93+0,44*6,03+0,46*1,69+0,38*1,71+0,35*0,37+0,35*1,0+0,85*15,83+0,46*3,69+0,79*3,09+0,71*0,43+0,32*3,46+0,29*0,25+0,39*2,18+0,44*4,48+0,37*1,29+0,47*10,38+0,59*11,97+0,41*1,47+0,4*1,48+0,3*5,05+0,65*1,2+0,8*15,11+0,66*1,47+0,85*1,46+0,7*1,21+0,8*1,47+0,7*1,17+ 1,23*0,5)*0,6 +(2,85*1,0+2,03*1,95+1,1*16,0+1,83*1,91+1,73*1,05+1,76*2,78+2,24*2,3+1,7*0,86+ 2,4*1,5)*0,9</t>
  </si>
  <si>
    <t>+(1,1*16+1,04*21,31+1,16*18,74+1,23*0,87+1,11*0,85+0,9*0,83+0,93*1,0+0,85*0,59)*0,8</t>
  </si>
  <si>
    <t>(2,85*1,0+2,03*1,95+1,83*1,91+1,73*1,05+1,76*2,78+2,24*2,3+1,7*0,86+2,4*1,5)*2,0</t>
  </si>
  <si>
    <t>Položka pořadí 9 :65,77</t>
  </si>
  <si>
    <t>Položka pořadí 11 : 15,23</t>
  </si>
  <si>
    <t>Položka pořadí 6 : 81</t>
  </si>
  <si>
    <t>Položka pořadí 1+2 : 163,15</t>
  </si>
  <si>
    <t>Položka pořadí 9 : 65,77*-1</t>
  </si>
  <si>
    <t>Položka pořadí 11 : 15,23*-1</t>
  </si>
  <si>
    <t>(0,450*55,13*0,8+0,425*180,27*0,6)</t>
  </si>
  <si>
    <t>Položka pořadí 9 : 65,77</t>
  </si>
  <si>
    <t>(55,13*0,8+180,27*0,6)*0,1</t>
  </si>
  <si>
    <t>Dešťový vtok DN 75 s nástavcem s  manžetami kompatibilními s izolací střechy</t>
  </si>
  <si>
    <t>Slepý rozpočet stavby</t>
  </si>
  <si>
    <t>Výkaz  výměr</t>
  </si>
  <si>
    <t>Kondenzační sifon podomítkový s kuličkou</t>
  </si>
  <si>
    <t>PC36</t>
  </si>
  <si>
    <t>PC37</t>
  </si>
  <si>
    <t>PC38</t>
  </si>
  <si>
    <t>PC39</t>
  </si>
  <si>
    <t>Monáž dřezů</t>
  </si>
  <si>
    <t>Podomítkový sifon pro umyvadlo imobilní vč. chromové připojovací souparvy</t>
  </si>
  <si>
    <t>Bidet závěsný</t>
  </si>
  <si>
    <t>Výlevka závěsná</t>
  </si>
  <si>
    <t>Umyvadlová deska pro zapuštěná umyvadla, vč.úpravy na míru , vč.kovových konzol na upevnění do stěny , matná- stejný výrobce jako umyvadlo.                                                1.PP
1600/450 mm..........1 ks
1570/500 mm...........1 ks
1.NP
2160/500 mm..........1 ks
1480/500 mm...........1 ks
2.NP
2135/500 mm..........1 ks
1480/500 mm...........1 ks
3.NP
2135/500 mm..........1 ks
1480/500 mm...........1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</si>
</sst>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name val="Arial CE"/>
    </font>
    <font>
      <sz val="8"/>
      <name val="Arial"/>
      <family val="2"/>
      <charset val="238"/>
    </font>
    <font>
      <sz val="10"/>
      <color rgb="FF00B050"/>
      <name val="Arial CE"/>
      <charset val="238"/>
    </font>
    <font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/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64"/>
      </right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23"/>
      </bottom>
      <diagonal/>
    </border>
    <border>
      <left/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33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/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4" fontId="7" fillId="3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9" fontId="16" fillId="0" borderId="0" xfId="0" applyNumberFormat="1" applyFont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4" fontId="17" fillId="0" borderId="0" xfId="0" applyNumberFormat="1" applyFont="1" applyAlignment="1">
      <alignment horizontal="center"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164" fontId="16" fillId="0" borderId="41" xfId="0" applyNumberFormat="1" applyFont="1" applyBorder="1" applyAlignment="1">
      <alignment vertical="top" shrinkToFit="1"/>
    </xf>
    <xf numFmtId="4" fontId="16" fillId="4" borderId="41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164" fontId="17" fillId="0" borderId="0" xfId="0" quotePrefix="1" applyNumberFormat="1" applyFont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9" fillId="0" borderId="45" xfId="2" applyFont="1" applyBorder="1" applyAlignment="1">
      <alignment vertical="top" wrapText="1"/>
    </xf>
    <xf numFmtId="49" fontId="19" fillId="0" borderId="45" xfId="2" applyNumberFormat="1" applyFont="1" applyBorder="1" applyAlignment="1">
      <alignment horizontal="center" shrinkToFit="1"/>
    </xf>
    <xf numFmtId="4" fontId="19" fillId="0" borderId="45" xfId="2" applyNumberFormat="1" applyFont="1" applyBorder="1"/>
    <xf numFmtId="0" fontId="20" fillId="0" borderId="0" xfId="0" applyFont="1"/>
    <xf numFmtId="0" fontId="21" fillId="0" borderId="45" xfId="2" applyFont="1" applyBorder="1" applyAlignment="1">
      <alignment vertical="top" wrapText="1"/>
    </xf>
    <xf numFmtId="49" fontId="21" fillId="0" borderId="45" xfId="2" applyNumberFormat="1" applyFont="1" applyBorder="1" applyAlignment="1">
      <alignment horizontal="center" shrinkToFit="1"/>
    </xf>
    <xf numFmtId="49" fontId="16" fillId="0" borderId="18" xfId="0" applyNumberFormat="1" applyFont="1" applyBorder="1" applyAlignment="1">
      <alignment vertical="top"/>
    </xf>
    <xf numFmtId="49" fontId="16" fillId="0" borderId="18" xfId="0" applyNumberFormat="1" applyFont="1" applyBorder="1" applyAlignment="1">
      <alignment horizontal="left" vertical="top" wrapText="1"/>
    </xf>
    <xf numFmtId="0" fontId="16" fillId="0" borderId="18" xfId="0" applyFont="1" applyBorder="1" applyAlignment="1">
      <alignment horizontal="center" vertical="top" shrinkToFit="1"/>
    </xf>
    <xf numFmtId="4" fontId="16" fillId="4" borderId="18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9" fontId="7" fillId="0" borderId="36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3" fontId="7" fillId="0" borderId="39" xfId="0" applyNumberFormat="1" applyFont="1" applyBorder="1" applyAlignment="1">
      <alignment vertical="center"/>
    </xf>
    <xf numFmtId="164" fontId="16" fillId="0" borderId="18" xfId="0" applyNumberFormat="1" applyFont="1" applyBorder="1" applyAlignment="1">
      <alignment vertical="top" shrinkToFit="1"/>
    </xf>
    <xf numFmtId="49" fontId="19" fillId="0" borderId="40" xfId="2" applyNumberFormat="1" applyFont="1" applyBorder="1" applyAlignment="1">
      <alignment horizontal="left" vertical="top"/>
    </xf>
    <xf numFmtId="49" fontId="16" fillId="0" borderId="47" xfId="0" applyNumberFormat="1" applyFont="1" applyBorder="1" applyAlignment="1">
      <alignment vertical="top"/>
    </xf>
    <xf numFmtId="49" fontId="21" fillId="0" borderId="40" xfId="2" applyNumberFormat="1" applyFont="1" applyBorder="1" applyAlignment="1">
      <alignment horizontal="left" vertical="top"/>
    </xf>
    <xf numFmtId="0" fontId="16" fillId="0" borderId="48" xfId="0" applyFont="1" applyBorder="1" applyAlignment="1">
      <alignment vertical="top"/>
    </xf>
    <xf numFmtId="0" fontId="16" fillId="0" borderId="45" xfId="0" applyFont="1" applyBorder="1" applyAlignment="1">
      <alignment vertical="top"/>
    </xf>
    <xf numFmtId="0" fontId="16" fillId="0" borderId="49" xfId="0" applyFont="1" applyBorder="1" applyAlignment="1">
      <alignment vertical="top"/>
    </xf>
    <xf numFmtId="0" fontId="16" fillId="0" borderId="50" xfId="0" applyFont="1" applyBorder="1" applyAlignment="1">
      <alignment horizontal="center" vertical="top" shrinkToFit="1"/>
    </xf>
    <xf numFmtId="49" fontId="16" fillId="0" borderId="37" xfId="0" applyNumberFormat="1" applyFont="1" applyBorder="1" applyAlignment="1">
      <alignment vertical="top"/>
    </xf>
    <xf numFmtId="0" fontId="16" fillId="0" borderId="26" xfId="0" applyFont="1" applyBorder="1" applyAlignment="1">
      <alignment vertical="top"/>
    </xf>
    <xf numFmtId="49" fontId="16" fillId="0" borderId="51" xfId="0" applyNumberFormat="1" applyFont="1" applyBorder="1" applyAlignment="1">
      <alignment vertical="top"/>
    </xf>
    <xf numFmtId="4" fontId="16" fillId="4" borderId="37" xfId="0" applyNumberFormat="1" applyFont="1" applyFill="1" applyBorder="1" applyAlignment="1" applyProtection="1">
      <alignment vertical="top" shrinkToFit="1"/>
      <protection locked="0"/>
    </xf>
    <xf numFmtId="4" fontId="16" fillId="0" borderId="37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52" xfId="0" applyFont="1" applyBorder="1" applyAlignment="1">
      <alignment vertical="top"/>
    </xf>
    <xf numFmtId="0" fontId="19" fillId="0" borderId="52" xfId="2" applyFont="1" applyBorder="1" applyAlignment="1">
      <alignment vertical="top" wrapText="1"/>
    </xf>
    <xf numFmtId="49" fontId="16" fillId="0" borderId="53" xfId="0" applyNumberFormat="1" applyFont="1" applyBorder="1" applyAlignment="1">
      <alignment horizontal="left" vertical="top" wrapText="1"/>
    </xf>
    <xf numFmtId="0" fontId="16" fillId="0" borderId="53" xfId="0" applyFont="1" applyBorder="1" applyAlignment="1">
      <alignment horizontal="center" vertical="top" shrinkToFit="1"/>
    </xf>
    <xf numFmtId="164" fontId="16" fillId="0" borderId="53" xfId="0" applyNumberFormat="1" applyFont="1" applyBorder="1" applyAlignment="1">
      <alignment vertical="top" shrinkToFit="1"/>
    </xf>
    <xf numFmtId="4" fontId="16" fillId="4" borderId="53" xfId="0" applyNumberFormat="1" applyFont="1" applyFill="1" applyBorder="1" applyAlignment="1" applyProtection="1">
      <alignment vertical="top" shrinkToFit="1"/>
      <protection locked="0"/>
    </xf>
    <xf numFmtId="4" fontId="16" fillId="0" borderId="54" xfId="0" applyNumberFormat="1" applyFont="1" applyBorder="1" applyAlignment="1">
      <alignment vertical="top" shrinkToFit="1"/>
    </xf>
    <xf numFmtId="0" fontId="8" fillId="3" borderId="38" xfId="0" applyFont="1" applyFill="1" applyBorder="1" applyAlignment="1">
      <alignment vertical="top"/>
    </xf>
    <xf numFmtId="49" fontId="8" fillId="3" borderId="37" xfId="0" applyNumberFormat="1" applyFont="1" applyFill="1" applyBorder="1" applyAlignment="1">
      <alignment vertical="top"/>
    </xf>
    <xf numFmtId="49" fontId="8" fillId="3" borderId="37" xfId="0" applyNumberFormat="1" applyFont="1" applyFill="1" applyBorder="1" applyAlignment="1">
      <alignment horizontal="left" vertical="top" wrapText="1"/>
    </xf>
    <xf numFmtId="0" fontId="8" fillId="3" borderId="37" xfId="0" applyFont="1" applyFill="1" applyBorder="1" applyAlignment="1">
      <alignment horizontal="center" vertical="top" shrinkToFit="1"/>
    </xf>
    <xf numFmtId="164" fontId="8" fillId="3" borderId="37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8" fillId="3" borderId="45" xfId="0" applyFont="1" applyFill="1" applyBorder="1" applyAlignment="1">
      <alignment vertical="top"/>
    </xf>
    <xf numFmtId="0" fontId="8" fillId="3" borderId="48" xfId="0" applyFont="1" applyFill="1" applyBorder="1" applyAlignment="1">
      <alignment vertical="top"/>
    </xf>
    <xf numFmtId="4" fontId="16" fillId="0" borderId="55" xfId="0" applyNumberFormat="1" applyFont="1" applyBorder="1" applyAlignment="1">
      <alignment vertical="top" shrinkToFit="1"/>
    </xf>
    <xf numFmtId="4" fontId="16" fillId="4" borderId="46" xfId="0" applyNumberFormat="1" applyFont="1" applyFill="1" applyBorder="1" applyAlignment="1" applyProtection="1">
      <alignment vertical="top" shrinkToFit="1"/>
      <protection locked="0"/>
    </xf>
    <xf numFmtId="0" fontId="19" fillId="0" borderId="45" xfId="2" applyFont="1" applyBorder="1" applyAlignment="1">
      <alignment horizontal="center" vertical="top"/>
    </xf>
    <xf numFmtId="49" fontId="16" fillId="0" borderId="56" xfId="0" applyNumberFormat="1" applyFont="1" applyBorder="1" applyAlignment="1">
      <alignment vertical="top"/>
    </xf>
    <xf numFmtId="49" fontId="16" fillId="0" borderId="57" xfId="0" applyNumberFormat="1" applyFont="1" applyBorder="1" applyAlignment="1">
      <alignment horizontal="left" vertical="top" wrapText="1"/>
    </xf>
    <xf numFmtId="0" fontId="16" fillId="0" borderId="57" xfId="0" applyFont="1" applyBorder="1" applyAlignment="1">
      <alignment horizontal="center" vertical="top" shrinkToFit="1"/>
    </xf>
    <xf numFmtId="164" fontId="16" fillId="0" borderId="57" xfId="0" applyNumberFormat="1" applyFont="1" applyBorder="1" applyAlignment="1">
      <alignment vertical="top" shrinkToFit="1"/>
    </xf>
    <xf numFmtId="4" fontId="16" fillId="4" borderId="57" xfId="0" applyNumberFormat="1" applyFont="1" applyFill="1" applyBorder="1" applyAlignment="1" applyProtection="1">
      <alignment vertical="top" shrinkToFit="1"/>
      <protection locked="0"/>
    </xf>
    <xf numFmtId="49" fontId="21" fillId="0" borderId="37" xfId="2" applyNumberFormat="1" applyFont="1" applyBorder="1" applyAlignment="1">
      <alignment horizontal="left" vertical="top"/>
    </xf>
    <xf numFmtId="0" fontId="21" fillId="0" borderId="37" xfId="2" applyFont="1" applyBorder="1" applyAlignment="1">
      <alignment vertical="top" wrapText="1"/>
    </xf>
    <xf numFmtId="49" fontId="21" fillId="0" borderId="37" xfId="2" applyNumberFormat="1" applyFont="1" applyBorder="1" applyAlignment="1">
      <alignment horizontal="center" shrinkToFit="1"/>
    </xf>
    <xf numFmtId="0" fontId="0" fillId="0" borderId="37" xfId="0" applyBorder="1"/>
    <xf numFmtId="0" fontId="16" fillId="0" borderId="37" xfId="0" applyFont="1" applyBorder="1" applyAlignment="1">
      <alignment vertical="top"/>
    </xf>
    <xf numFmtId="4" fontId="16" fillId="0" borderId="58" xfId="0" applyNumberFormat="1" applyFont="1" applyBorder="1" applyAlignment="1">
      <alignment vertical="top" shrinkToFit="1"/>
    </xf>
    <xf numFmtId="4" fontId="16" fillId="4" borderId="58" xfId="0" applyNumberFormat="1" applyFont="1" applyFill="1" applyBorder="1" applyAlignment="1" applyProtection="1">
      <alignment vertical="top" shrinkToFit="1"/>
      <protection locked="0"/>
    </xf>
    <xf numFmtId="0" fontId="16" fillId="0" borderId="18" xfId="0" applyFont="1" applyBorder="1" applyAlignment="1">
      <alignment vertical="top"/>
    </xf>
    <xf numFmtId="0" fontId="19" fillId="0" borderId="37" xfId="2" applyFont="1" applyBorder="1" applyAlignment="1">
      <alignment horizontal="center" vertical="top"/>
    </xf>
    <xf numFmtId="164" fontId="16" fillId="0" borderId="37" xfId="0" applyNumberFormat="1" applyFont="1" applyBorder="1" applyAlignment="1">
      <alignment vertical="top" shrinkToFit="1"/>
    </xf>
    <xf numFmtId="4" fontId="19" fillId="0" borderId="37" xfId="2" applyNumberFormat="1" applyFont="1" applyBorder="1"/>
    <xf numFmtId="49" fontId="16" fillId="0" borderId="37" xfId="0" applyNumberFormat="1" applyFont="1" applyBorder="1" applyAlignment="1">
      <alignment horizontal="left" vertical="top" wrapText="1"/>
    </xf>
    <xf numFmtId="0" fontId="16" fillId="0" borderId="37" xfId="0" applyFont="1" applyBorder="1" applyAlignment="1">
      <alignment horizontal="center" vertical="top" shrinkToFit="1"/>
    </xf>
    <xf numFmtId="4" fontId="8" fillId="3" borderId="6" xfId="0" applyNumberFormat="1" applyFont="1" applyFill="1" applyBorder="1" applyAlignment="1">
      <alignment vertical="top" shrinkToFit="1"/>
    </xf>
    <xf numFmtId="4" fontId="16" fillId="0" borderId="59" xfId="0" applyNumberFormat="1" applyFont="1" applyBorder="1" applyAlignment="1">
      <alignment vertical="top" shrinkToFit="1"/>
    </xf>
    <xf numFmtId="4" fontId="16" fillId="4" borderId="60" xfId="0" applyNumberFormat="1" applyFont="1" applyFill="1" applyBorder="1" applyAlignment="1" applyProtection="1">
      <alignment vertical="top" shrinkToFit="1"/>
      <protection locked="0"/>
    </xf>
    <xf numFmtId="4" fontId="16" fillId="0" borderId="60" xfId="0" applyNumberFormat="1" applyFont="1" applyBorder="1" applyAlignment="1">
      <alignment vertical="top" shrinkToFit="1"/>
    </xf>
    <xf numFmtId="4" fontId="16" fillId="0" borderId="61" xfId="0" applyNumberFormat="1" applyFont="1" applyBorder="1" applyAlignment="1">
      <alignment vertical="top" shrinkToFit="1"/>
    </xf>
    <xf numFmtId="49" fontId="19" fillId="0" borderId="27" xfId="2" applyNumberFormat="1" applyFont="1" applyBorder="1" applyAlignment="1">
      <alignment horizontal="left" vertical="top"/>
    </xf>
    <xf numFmtId="0" fontId="19" fillId="0" borderId="49" xfId="2" applyFont="1" applyBorder="1" applyAlignment="1">
      <alignment vertical="top" wrapText="1"/>
    </xf>
    <xf numFmtId="49" fontId="19" fillId="0" borderId="49" xfId="2" applyNumberFormat="1" applyFont="1" applyBorder="1" applyAlignment="1">
      <alignment horizontal="center" shrinkToFit="1"/>
    </xf>
    <xf numFmtId="4" fontId="19" fillId="0" borderId="49" xfId="2" applyNumberFormat="1" applyFont="1" applyBorder="1"/>
    <xf numFmtId="49" fontId="19" fillId="0" borderId="37" xfId="2" applyNumberFormat="1" applyFont="1" applyBorder="1" applyAlignment="1">
      <alignment horizontal="left" vertical="top"/>
    </xf>
    <xf numFmtId="0" fontId="19" fillId="0" borderId="37" xfId="2" applyFont="1" applyBorder="1" applyAlignment="1">
      <alignment vertical="top" wrapText="1"/>
    </xf>
    <xf numFmtId="49" fontId="19" fillId="0" borderId="37" xfId="2" applyNumberFormat="1" applyFont="1" applyBorder="1" applyAlignment="1">
      <alignment horizontal="center" shrinkToFit="1"/>
    </xf>
    <xf numFmtId="0" fontId="19" fillId="0" borderId="49" xfId="2" applyFont="1" applyBorder="1" applyAlignment="1">
      <alignment horizontal="center" vertical="top"/>
    </xf>
    <xf numFmtId="0" fontId="8" fillId="3" borderId="49" xfId="0" applyFont="1" applyFill="1" applyBorder="1" applyAlignment="1">
      <alignment vertical="top"/>
    </xf>
    <xf numFmtId="0" fontId="0" fillId="0" borderId="48" xfId="0" applyBorder="1" applyAlignment="1">
      <alignment vertical="top"/>
    </xf>
    <xf numFmtId="0" fontId="16" fillId="0" borderId="6" xfId="0" applyFont="1" applyBorder="1" applyAlignment="1">
      <alignment vertical="top"/>
    </xf>
    <xf numFmtId="4" fontId="8" fillId="3" borderId="37" xfId="0" applyNumberFormat="1" applyFont="1" applyFill="1" applyBorder="1" applyAlignment="1">
      <alignment vertical="top"/>
    </xf>
    <xf numFmtId="49" fontId="19" fillId="0" borderId="52" xfId="2" applyNumberFormat="1" applyFont="1" applyBorder="1" applyAlignment="1">
      <alignment horizontal="left" vertical="top"/>
    </xf>
    <xf numFmtId="4" fontId="16" fillId="0" borderId="62" xfId="0" applyNumberFormat="1" applyFont="1" applyBorder="1" applyAlignment="1">
      <alignment vertical="top" shrinkToFit="1"/>
    </xf>
    <xf numFmtId="0" fontId="16" fillId="0" borderId="62" xfId="0" applyFont="1" applyBorder="1" applyAlignment="1">
      <alignment vertical="top"/>
    </xf>
    <xf numFmtId="49" fontId="16" fillId="0" borderId="62" xfId="0" applyNumberFormat="1" applyFont="1" applyBorder="1" applyAlignment="1">
      <alignment vertical="top"/>
    </xf>
    <xf numFmtId="0" fontId="19" fillId="0" borderId="62" xfId="2" applyFont="1" applyBorder="1" applyAlignment="1">
      <alignment vertical="top" wrapText="1"/>
    </xf>
    <xf numFmtId="0" fontId="16" fillId="0" borderId="62" xfId="0" applyFont="1" applyBorder="1" applyAlignment="1">
      <alignment horizontal="center" vertical="top" shrinkToFit="1"/>
    </xf>
    <xf numFmtId="164" fontId="16" fillId="0" borderId="62" xfId="0" applyNumberFormat="1" applyFont="1" applyBorder="1" applyAlignment="1">
      <alignment vertical="top" shrinkToFit="1"/>
    </xf>
    <xf numFmtId="4" fontId="16" fillId="4" borderId="62" xfId="0" applyNumberFormat="1" applyFont="1" applyFill="1" applyBorder="1" applyAlignment="1" applyProtection="1">
      <alignment vertical="top" shrinkToFit="1"/>
      <protection locked="0"/>
    </xf>
    <xf numFmtId="49" fontId="16" fillId="0" borderId="62" xfId="0" applyNumberFormat="1" applyFont="1" applyBorder="1" applyAlignment="1">
      <alignment horizontal="left" vertical="top" wrapText="1"/>
    </xf>
    <xf numFmtId="0" fontId="16" fillId="0" borderId="0" xfId="0" applyFont="1" applyAlignment="1">
      <alignment vertical="top"/>
    </xf>
    <xf numFmtId="49" fontId="8" fillId="3" borderId="0" xfId="0" applyNumberFormat="1" applyFont="1" applyFill="1" applyAlignment="1">
      <alignment vertical="top"/>
    </xf>
    <xf numFmtId="49" fontId="8" fillId="3" borderId="0" xfId="0" applyNumberFormat="1" applyFont="1" applyFill="1" applyAlignment="1">
      <alignment horizontal="left" vertical="top" wrapText="1"/>
    </xf>
    <xf numFmtId="0" fontId="8" fillId="3" borderId="0" xfId="0" applyFont="1" applyFill="1" applyAlignment="1">
      <alignment horizontal="center" vertical="top" shrinkToFit="1"/>
    </xf>
    <xf numFmtId="164" fontId="8" fillId="3" borderId="0" xfId="0" applyNumberFormat="1" applyFont="1" applyFill="1" applyAlignment="1">
      <alignment vertical="top" shrinkToFit="1"/>
    </xf>
    <xf numFmtId="0" fontId="8" fillId="3" borderId="62" xfId="0" applyFont="1" applyFill="1" applyBorder="1" applyAlignment="1">
      <alignment vertical="top"/>
    </xf>
    <xf numFmtId="4" fontId="8" fillId="3" borderId="62" xfId="0" applyNumberFormat="1" applyFont="1" applyFill="1" applyBorder="1" applyAlignment="1">
      <alignment vertical="top" shrinkToFit="1"/>
    </xf>
    <xf numFmtId="0" fontId="0" fillId="0" borderId="62" xfId="0" applyBorder="1" applyAlignment="1">
      <alignment vertical="top"/>
    </xf>
    <xf numFmtId="0" fontId="0" fillId="0" borderId="62" xfId="0" applyBorder="1"/>
    <xf numFmtId="4" fontId="16" fillId="0" borderId="62" xfId="0" applyNumberFormat="1" applyFont="1" applyBorder="1"/>
    <xf numFmtId="0" fontId="8" fillId="3" borderId="63" xfId="0" applyFont="1" applyFill="1" applyBorder="1" applyAlignment="1">
      <alignment vertical="top"/>
    </xf>
    <xf numFmtId="0" fontId="8" fillId="3" borderId="37" xfId="0" applyFont="1" applyFill="1" applyBorder="1" applyAlignment="1">
      <alignment horizontal="center" vertical="top"/>
    </xf>
    <xf numFmtId="0" fontId="8" fillId="3" borderId="37" xfId="0" applyFont="1" applyFill="1" applyBorder="1" applyAlignment="1">
      <alignment vertical="top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9" fontId="7" fillId="0" borderId="36" xfId="0" applyNumberFormat="1" applyFont="1" applyBorder="1" applyAlignment="1">
      <alignment vertical="center" wrapText="1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0" fillId="0" borderId="6" xfId="0" applyBorder="1" applyAlignment="1">
      <alignment vertical="top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_POL.XLS" xfId="2" xr:uid="{A907D718-8EE5-49AB-983A-3B7D3C59442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6" t="s">
        <v>39</v>
      </c>
    </row>
    <row r="2" spans="1:7" ht="57.75" customHeight="1" x14ac:dyDescent="0.2">
      <c r="A2" s="267" t="s">
        <v>40</v>
      </c>
      <c r="B2" s="267"/>
      <c r="C2" s="267"/>
      <c r="D2" s="267"/>
      <c r="E2" s="267"/>
      <c r="F2" s="267"/>
      <c r="G2" s="26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opLeftCell="B30" zoomScaleNormal="100" zoomScaleSheetLayoutView="75" workbookViewId="0">
      <selection activeCell="I59" sqref="I5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8" width="12.7109375" customWidth="1"/>
    <col min="9" max="9" width="13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1" t="s">
        <v>37</v>
      </c>
      <c r="B1" s="288" t="s">
        <v>420</v>
      </c>
      <c r="C1" s="289"/>
      <c r="D1" s="289"/>
      <c r="E1" s="289"/>
      <c r="F1" s="289"/>
      <c r="G1" s="289"/>
      <c r="H1" s="289"/>
      <c r="I1" s="289"/>
      <c r="J1" s="290"/>
    </row>
    <row r="2" spans="1:15" ht="36" customHeight="1" x14ac:dyDescent="0.2">
      <c r="A2" s="2"/>
      <c r="B2" s="68" t="s">
        <v>23</v>
      </c>
      <c r="C2" s="69"/>
      <c r="D2" s="70"/>
      <c r="E2" s="294" t="s">
        <v>383</v>
      </c>
      <c r="F2" s="295"/>
      <c r="G2" s="295"/>
      <c r="H2" s="295"/>
      <c r="I2" s="295"/>
      <c r="J2" s="296"/>
      <c r="O2" s="1"/>
    </row>
    <row r="3" spans="1:15" ht="27" customHeight="1" x14ac:dyDescent="0.2">
      <c r="A3" s="2"/>
      <c r="B3" s="71" t="s">
        <v>46</v>
      </c>
      <c r="C3" s="69"/>
      <c r="D3" s="72" t="s">
        <v>273</v>
      </c>
      <c r="E3" s="297" t="s">
        <v>45</v>
      </c>
      <c r="F3" s="298"/>
      <c r="G3" s="298"/>
      <c r="H3" s="298"/>
      <c r="I3" s="298"/>
      <c r="J3" s="299"/>
    </row>
    <row r="4" spans="1:15" ht="23.25" customHeight="1" x14ac:dyDescent="0.2">
      <c r="A4" s="67">
        <v>3373</v>
      </c>
      <c r="B4" s="73" t="s">
        <v>47</v>
      </c>
      <c r="C4" s="74"/>
      <c r="D4" s="75" t="s">
        <v>42</v>
      </c>
      <c r="E4" s="283" t="s">
        <v>43</v>
      </c>
      <c r="F4" s="284"/>
      <c r="G4" s="284"/>
      <c r="H4" s="284"/>
      <c r="I4" s="284"/>
      <c r="J4" s="285"/>
    </row>
    <row r="5" spans="1:15" ht="24" customHeight="1" x14ac:dyDescent="0.2">
      <c r="A5" s="2"/>
      <c r="B5" s="38" t="s">
        <v>22</v>
      </c>
      <c r="D5" s="27"/>
      <c r="E5" s="21"/>
      <c r="F5" s="21"/>
      <c r="G5" s="21"/>
      <c r="H5" s="23" t="s">
        <v>41</v>
      </c>
      <c r="I5" s="27"/>
      <c r="J5" s="8"/>
    </row>
    <row r="6" spans="1:15" ht="15.75" customHeight="1" x14ac:dyDescent="0.2">
      <c r="A6" s="2"/>
      <c r="B6" s="34"/>
      <c r="C6" s="21"/>
      <c r="D6" s="27"/>
      <c r="E6" s="21"/>
      <c r="F6" s="21"/>
      <c r="G6" s="21"/>
      <c r="H6" s="23" t="s">
        <v>35</v>
      </c>
      <c r="I6" s="27"/>
      <c r="J6" s="8"/>
    </row>
    <row r="7" spans="1:15" ht="15.75" customHeight="1" x14ac:dyDescent="0.2">
      <c r="A7" s="2"/>
      <c r="B7" s="35"/>
      <c r="C7" s="22"/>
      <c r="D7" s="28"/>
      <c r="E7" s="29"/>
      <c r="F7" s="29"/>
      <c r="G7" s="29"/>
      <c r="H7" s="30"/>
      <c r="I7" s="29"/>
      <c r="J7" s="41"/>
    </row>
    <row r="8" spans="1:15" ht="24" hidden="1" customHeight="1" x14ac:dyDescent="0.2">
      <c r="A8" s="2"/>
      <c r="B8" s="38" t="s">
        <v>20</v>
      </c>
      <c r="D8" s="27"/>
      <c r="H8" s="23" t="s">
        <v>41</v>
      </c>
      <c r="I8" s="27"/>
      <c r="J8" s="8"/>
    </row>
    <row r="9" spans="1:15" ht="15.75" hidden="1" customHeight="1" x14ac:dyDescent="0.2">
      <c r="A9" s="2"/>
      <c r="B9" s="2"/>
      <c r="D9" s="27"/>
      <c r="H9" s="23" t="s">
        <v>35</v>
      </c>
      <c r="I9" s="27"/>
      <c r="J9" s="8"/>
    </row>
    <row r="10" spans="1:15" ht="15.75" hidden="1" customHeight="1" x14ac:dyDescent="0.2">
      <c r="A10" s="2"/>
      <c r="B10" s="42"/>
      <c r="C10" s="22"/>
      <c r="D10" s="28"/>
      <c r="E10" s="30"/>
      <c r="F10" s="30"/>
      <c r="G10" s="14"/>
      <c r="H10" s="14"/>
      <c r="I10" s="43"/>
      <c r="J10" s="41"/>
    </row>
    <row r="11" spans="1:15" ht="24" customHeight="1" x14ac:dyDescent="0.2">
      <c r="A11" s="2"/>
      <c r="B11" s="38" t="s">
        <v>19</v>
      </c>
      <c r="D11" s="301"/>
      <c r="E11" s="301"/>
      <c r="F11" s="301"/>
      <c r="G11" s="301"/>
      <c r="H11" s="23" t="s">
        <v>41</v>
      </c>
      <c r="I11" s="77"/>
      <c r="J11" s="8"/>
    </row>
    <row r="12" spans="1:15" ht="15.75" customHeight="1" x14ac:dyDescent="0.2">
      <c r="A12" s="2"/>
      <c r="B12" s="34"/>
      <c r="C12" s="21"/>
      <c r="D12" s="282"/>
      <c r="E12" s="282"/>
      <c r="F12" s="282"/>
      <c r="G12" s="282"/>
      <c r="H12" s="23" t="s">
        <v>35</v>
      </c>
      <c r="I12" s="77"/>
      <c r="J12" s="8"/>
    </row>
    <row r="13" spans="1:15" ht="15.75" customHeight="1" x14ac:dyDescent="0.2">
      <c r="A13" s="2"/>
      <c r="B13" s="35"/>
      <c r="C13" s="22"/>
      <c r="D13" s="76"/>
      <c r="E13" s="286"/>
      <c r="F13" s="287"/>
      <c r="G13" s="287"/>
      <c r="H13" s="24"/>
      <c r="I13" s="29"/>
      <c r="J13" s="41"/>
    </row>
    <row r="14" spans="1:15" ht="24" hidden="1" customHeight="1" x14ac:dyDescent="0.2">
      <c r="A14" s="2"/>
      <c r="B14" s="54" t="s">
        <v>21</v>
      </c>
      <c r="C14" s="55"/>
      <c r="D14" s="56"/>
      <c r="E14" s="57"/>
      <c r="F14" s="57"/>
      <c r="G14" s="57"/>
      <c r="H14" s="58"/>
      <c r="I14" s="57"/>
      <c r="J14" s="59"/>
    </row>
    <row r="15" spans="1:15" ht="32.25" customHeight="1" x14ac:dyDescent="0.2">
      <c r="A15" s="2"/>
      <c r="B15" s="42" t="s">
        <v>33</v>
      </c>
      <c r="C15" s="60"/>
      <c r="D15" s="14"/>
      <c r="E15" s="300"/>
      <c r="F15" s="300"/>
      <c r="G15" s="302"/>
      <c r="H15" s="302"/>
      <c r="I15" s="302" t="s">
        <v>30</v>
      </c>
      <c r="J15" s="303"/>
    </row>
    <row r="16" spans="1:15" ht="23.25" customHeight="1" x14ac:dyDescent="0.2">
      <c r="A16" s="128" t="s">
        <v>25</v>
      </c>
      <c r="B16" s="45" t="s">
        <v>25</v>
      </c>
      <c r="C16" s="46"/>
      <c r="D16" s="47"/>
      <c r="E16" s="273"/>
      <c r="F16" s="274"/>
      <c r="G16" s="273"/>
      <c r="H16" s="274"/>
      <c r="I16" s="273">
        <f>SUMIF(F52:F59,A16,I52:I59)+SUMIF(F52:F59,"PSU",I52:I59)</f>
        <v>0</v>
      </c>
      <c r="J16" s="275"/>
    </row>
    <row r="17" spans="1:10" ht="23.25" customHeight="1" x14ac:dyDescent="0.2">
      <c r="A17" s="128" t="s">
        <v>26</v>
      </c>
      <c r="B17" s="45" t="s">
        <v>26</v>
      </c>
      <c r="C17" s="46"/>
      <c r="D17" s="47"/>
      <c r="E17" s="273"/>
      <c r="F17" s="274"/>
      <c r="G17" s="273"/>
      <c r="H17" s="274"/>
      <c r="I17" s="273">
        <f>SUMIF(F52:F59,A17,I52:I59)</f>
        <v>0</v>
      </c>
      <c r="J17" s="275"/>
    </row>
    <row r="18" spans="1:10" ht="23.25" customHeight="1" x14ac:dyDescent="0.2">
      <c r="A18" s="128" t="s">
        <v>27</v>
      </c>
      <c r="B18" s="45" t="s">
        <v>27</v>
      </c>
      <c r="C18" s="46"/>
      <c r="D18" s="47"/>
      <c r="E18" s="273"/>
      <c r="F18" s="274"/>
      <c r="G18" s="273"/>
      <c r="H18" s="274"/>
      <c r="I18" s="273">
        <f>SUMIF(F52:F59,A18,I52:I59)</f>
        <v>0</v>
      </c>
      <c r="J18" s="275"/>
    </row>
    <row r="19" spans="1:10" ht="23.25" customHeight="1" x14ac:dyDescent="0.2">
      <c r="A19" s="128" t="s">
        <v>65</v>
      </c>
      <c r="B19" s="45" t="s">
        <v>28</v>
      </c>
      <c r="C19" s="46"/>
      <c r="D19" s="47"/>
      <c r="E19" s="273"/>
      <c r="F19" s="274"/>
      <c r="G19" s="273"/>
      <c r="H19" s="274"/>
      <c r="I19" s="273">
        <f>SUMIF(F52:F59,A19,I52:I59)</f>
        <v>0</v>
      </c>
      <c r="J19" s="275"/>
    </row>
    <row r="20" spans="1:10" ht="23.25" customHeight="1" x14ac:dyDescent="0.2">
      <c r="A20" s="128" t="s">
        <v>66</v>
      </c>
      <c r="B20" s="45" t="s">
        <v>29</v>
      </c>
      <c r="C20" s="46"/>
      <c r="D20" s="47"/>
      <c r="E20" s="273"/>
      <c r="F20" s="274"/>
      <c r="G20" s="273"/>
      <c r="H20" s="274"/>
      <c r="I20" s="273">
        <f>SUMIF(F52:F59,A20,I52:I59)</f>
        <v>0</v>
      </c>
      <c r="J20" s="275"/>
    </row>
    <row r="21" spans="1:10" ht="23.25" customHeight="1" x14ac:dyDescent="0.2">
      <c r="A21" s="2"/>
      <c r="B21" s="62" t="s">
        <v>30</v>
      </c>
      <c r="C21" s="63"/>
      <c r="D21" s="64"/>
      <c r="E21" s="276"/>
      <c r="F21" s="304"/>
      <c r="G21" s="276"/>
      <c r="H21" s="304"/>
      <c r="I21" s="276">
        <f>SUM(I16:J20)</f>
        <v>0</v>
      </c>
      <c r="J21" s="277"/>
    </row>
    <row r="22" spans="1:10" ht="33" customHeight="1" x14ac:dyDescent="0.2">
      <c r="A22" s="2"/>
      <c r="B22" s="53" t="s">
        <v>34</v>
      </c>
      <c r="C22" s="46"/>
      <c r="D22" s="47"/>
      <c r="E22" s="52"/>
      <c r="F22" s="49"/>
      <c r="G22" s="40"/>
      <c r="H22" s="40"/>
      <c r="I22" s="40"/>
      <c r="J22" s="50"/>
    </row>
    <row r="23" spans="1:10" ht="23.25" customHeight="1" x14ac:dyDescent="0.2">
      <c r="A23" s="2">
        <f>ZakladDPHSni*SazbaDPH1/100</f>
        <v>0</v>
      </c>
      <c r="B23" s="45" t="s">
        <v>12</v>
      </c>
      <c r="C23" s="46"/>
      <c r="D23" s="47"/>
      <c r="E23" s="48">
        <v>15</v>
      </c>
      <c r="F23" s="49" t="s">
        <v>0</v>
      </c>
      <c r="G23" s="271">
        <v>0</v>
      </c>
      <c r="H23" s="272"/>
      <c r="I23" s="272"/>
      <c r="J23" s="5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45" t="s">
        <v>13</v>
      </c>
      <c r="C24" s="46"/>
      <c r="D24" s="47"/>
      <c r="E24" s="48">
        <f>SazbaDPH1</f>
        <v>15</v>
      </c>
      <c r="F24" s="49" t="s">
        <v>0</v>
      </c>
      <c r="G24" s="269">
        <f>IF(A24&gt;50, ROUNDUP(A23, 0), ROUNDDOWN(A23, 0))</f>
        <v>0</v>
      </c>
      <c r="H24" s="270"/>
      <c r="I24" s="270"/>
      <c r="J24" s="50" t="str">
        <f t="shared" si="0"/>
        <v>CZK</v>
      </c>
    </row>
    <row r="25" spans="1:10" ht="23.25" customHeight="1" x14ac:dyDescent="0.2">
      <c r="A25" s="2">
        <f>ZakladDPHZakl*SazbaDPH2/100</f>
        <v>0</v>
      </c>
      <c r="B25" s="45" t="s">
        <v>14</v>
      </c>
      <c r="C25" s="46"/>
      <c r="D25" s="47"/>
      <c r="E25" s="48">
        <v>21</v>
      </c>
      <c r="F25" s="49" t="s">
        <v>0</v>
      </c>
      <c r="G25" s="271">
        <f>Stavba!$M$61</f>
        <v>0</v>
      </c>
      <c r="H25" s="272"/>
      <c r="I25" s="272"/>
      <c r="J25" s="50" t="str">
        <f t="shared" si="0"/>
        <v>CZK</v>
      </c>
    </row>
    <row r="26" spans="1:10" ht="23.25" customHeight="1" x14ac:dyDescent="0.2">
      <c r="A26" s="2">
        <f>(A25-INT(A25))*100</f>
        <v>0</v>
      </c>
      <c r="B26" s="39" t="s">
        <v>15</v>
      </c>
      <c r="C26" s="18"/>
      <c r="D26" s="14"/>
      <c r="E26" s="36">
        <f>SazbaDPH2</f>
        <v>21</v>
      </c>
      <c r="F26" s="37" t="s">
        <v>0</v>
      </c>
      <c r="G26" s="291">
        <f>IF(A26&gt;50, ROUNDUP(A25, 0), ROUNDDOWN(A25, 0))</f>
        <v>0</v>
      </c>
      <c r="H26" s="292"/>
      <c r="I26" s="292"/>
      <c r="J26" s="44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8" t="s">
        <v>4</v>
      </c>
      <c r="C27" s="16"/>
      <c r="D27" s="19"/>
      <c r="E27" s="16"/>
      <c r="F27" s="17"/>
      <c r="G27" s="293">
        <f>CenaCelkem-(ZakladDPHSni+DPHSni+ZakladDPHZakl+DPHZakl)</f>
        <v>0</v>
      </c>
      <c r="H27" s="293"/>
      <c r="I27" s="293"/>
      <c r="J27" s="51" t="str">
        <f t="shared" si="0"/>
        <v>CZK</v>
      </c>
    </row>
    <row r="28" spans="1:10" ht="27.75" hidden="1" customHeight="1" thickBot="1" x14ac:dyDescent="0.25">
      <c r="A28" s="2"/>
      <c r="B28" s="105" t="s">
        <v>24</v>
      </c>
      <c r="C28" s="106"/>
      <c r="D28" s="106"/>
      <c r="E28" s="107"/>
      <c r="F28" s="108"/>
      <c r="G28" s="278" t="e">
        <f>ZakladDPHSniVypocet+ZakladDPHZaklVypocet</f>
        <v>#REF!</v>
      </c>
      <c r="H28" s="279"/>
      <c r="I28" s="279"/>
      <c r="J28" s="10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05" t="s">
        <v>36</v>
      </c>
      <c r="C29" s="110"/>
      <c r="D29" s="110"/>
      <c r="E29" s="110"/>
      <c r="F29" s="110"/>
      <c r="G29" s="278">
        <f>IF(A29&gt;50, ROUNDUP(A27, 0), ROUNDDOWN(A27, 0))</f>
        <v>0</v>
      </c>
      <c r="H29" s="278"/>
      <c r="I29" s="278"/>
      <c r="J29" s="111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20"/>
      <c r="C32" s="15" t="s">
        <v>11</v>
      </c>
      <c r="D32" s="32"/>
      <c r="E32" s="32"/>
      <c r="F32" s="15" t="s">
        <v>10</v>
      </c>
      <c r="G32" s="32"/>
      <c r="H32" s="33">
        <f ca="1">TODAY()</f>
        <v>43976</v>
      </c>
      <c r="I32" s="32"/>
      <c r="J32" s="9"/>
    </row>
    <row r="33" spans="1:10" ht="47.25" customHeight="1" x14ac:dyDescent="0.2">
      <c r="A33" s="2"/>
      <c r="B33" s="2"/>
      <c r="J33" s="9"/>
    </row>
    <row r="34" spans="1:10" s="26" customFormat="1" ht="18.75" customHeight="1" x14ac:dyDescent="0.2">
      <c r="A34" s="25"/>
      <c r="B34" s="25"/>
      <c r="D34" s="280"/>
      <c r="E34" s="281"/>
      <c r="G34" s="280"/>
      <c r="H34" s="281"/>
      <c r="I34" s="281"/>
      <c r="J34" s="31"/>
    </row>
    <row r="35" spans="1:10" ht="12.75" customHeight="1" x14ac:dyDescent="0.2">
      <c r="A35" s="2"/>
      <c r="B35" s="2"/>
      <c r="D35" s="268" t="s">
        <v>2</v>
      </c>
      <c r="E35" s="268"/>
      <c r="H35" s="10" t="s">
        <v>3</v>
      </c>
      <c r="J35" s="9"/>
    </row>
    <row r="36" spans="1:10" ht="13.5" customHeight="1" thickBot="1" x14ac:dyDescent="0.25">
      <c r="A36" s="11"/>
      <c r="B36" s="11"/>
      <c r="C36" s="12"/>
      <c r="D36" s="12"/>
      <c r="E36" s="12"/>
      <c r="F36" s="12"/>
      <c r="G36" s="12"/>
      <c r="H36" s="12"/>
      <c r="I36" s="12"/>
      <c r="J36" s="13"/>
    </row>
    <row r="37" spans="1:10" ht="27" hidden="1" customHeight="1" x14ac:dyDescent="0.2">
      <c r="B37" s="82" t="s">
        <v>16</v>
      </c>
      <c r="C37" s="83"/>
      <c r="D37" s="83"/>
      <c r="E37" s="83"/>
      <c r="F37" s="84"/>
      <c r="G37" s="84"/>
      <c r="H37" s="84"/>
      <c r="I37" s="84"/>
      <c r="J37" s="83"/>
    </row>
    <row r="38" spans="1:10" ht="25.5" hidden="1" customHeight="1" x14ac:dyDescent="0.2">
      <c r="A38" s="81" t="s">
        <v>38</v>
      </c>
      <c r="B38" s="85" t="s">
        <v>17</v>
      </c>
      <c r="C38" s="86" t="s">
        <v>5</v>
      </c>
      <c r="D38" s="87"/>
      <c r="E38" s="87"/>
      <c r="F38" s="88" t="str">
        <f>B23</f>
        <v>Základ pro sníženou DPH</v>
      </c>
      <c r="G38" s="88" t="str">
        <f>B25</f>
        <v>Základ pro základní DPH</v>
      </c>
      <c r="H38" s="89" t="s">
        <v>18</v>
      </c>
      <c r="I38" s="89" t="s">
        <v>1</v>
      </c>
      <c r="J38" s="90" t="s">
        <v>0</v>
      </c>
    </row>
    <row r="39" spans="1:10" ht="25.5" hidden="1" customHeight="1" x14ac:dyDescent="0.2">
      <c r="A39" s="81">
        <v>1</v>
      </c>
      <c r="B39" s="91" t="s">
        <v>48</v>
      </c>
      <c r="C39" s="305"/>
      <c r="D39" s="306"/>
      <c r="E39" s="306"/>
      <c r="F39" s="92" t="e">
        <f>'D.1.4.5 '!#REF!</f>
        <v>#REF!</v>
      </c>
      <c r="G39" s="93" t="e">
        <f>'D.1.4.5 '!#REF!</f>
        <v>#REF!</v>
      </c>
      <c r="H39" s="94" t="e">
        <f>(F39*SazbaDPH1/100)+(G39*SazbaDPH2/100)</f>
        <v>#REF!</v>
      </c>
      <c r="I39" s="94" t="e">
        <f>F39+G39+H39</f>
        <v>#REF!</v>
      </c>
      <c r="J39" s="95" t="e">
        <f>IF(CenaCelkemVypocet=0,"",I39/CenaCelkemVypocet*100)</f>
        <v>#REF!</v>
      </c>
    </row>
    <row r="40" spans="1:10" ht="25.5" hidden="1" customHeight="1" x14ac:dyDescent="0.2">
      <c r="A40" s="81">
        <v>2</v>
      </c>
      <c r="B40" s="96" t="s">
        <v>44</v>
      </c>
      <c r="C40" s="307" t="s">
        <v>45</v>
      </c>
      <c r="D40" s="308"/>
      <c r="E40" s="308"/>
      <c r="F40" s="97" t="e">
        <f>'D.1.4.5 '!#REF!</f>
        <v>#REF!</v>
      </c>
      <c r="G40" s="98" t="e">
        <f>'D.1.4.5 '!#REF!</f>
        <v>#REF!</v>
      </c>
      <c r="H40" s="98" t="e">
        <f>(F40*SazbaDPH1/100)+(G40*SazbaDPH2/100)</f>
        <v>#REF!</v>
      </c>
      <c r="I40" s="98" t="e">
        <f>F40+G40+H40</f>
        <v>#REF!</v>
      </c>
      <c r="J40" s="99" t="e">
        <f>IF(CenaCelkemVypocet=0,"",I40/CenaCelkemVypocet*100)</f>
        <v>#REF!</v>
      </c>
    </row>
    <row r="41" spans="1:10" ht="25.5" hidden="1" customHeight="1" x14ac:dyDescent="0.2">
      <c r="A41" s="81">
        <v>3</v>
      </c>
      <c r="B41" s="100" t="s">
        <v>42</v>
      </c>
      <c r="C41" s="305" t="s">
        <v>43</v>
      </c>
      <c r="D41" s="306"/>
      <c r="E41" s="306"/>
      <c r="F41" s="101" t="e">
        <f>'D.1.4.5 '!#REF!</f>
        <v>#REF!</v>
      </c>
      <c r="G41" s="94" t="e">
        <f>'D.1.4.5 '!#REF!</f>
        <v>#REF!</v>
      </c>
      <c r="H41" s="94" t="e">
        <f>(F41*SazbaDPH1/100)+(G41*SazbaDPH2/100)</f>
        <v>#REF!</v>
      </c>
      <c r="I41" s="94" t="e">
        <f>F41+G41+H41</f>
        <v>#REF!</v>
      </c>
      <c r="J41" s="95" t="e">
        <f>IF(CenaCelkemVypocet=0,"",I41/CenaCelkemVypocet*100)</f>
        <v>#REF!</v>
      </c>
    </row>
    <row r="42" spans="1:10" ht="25.5" hidden="1" customHeight="1" x14ac:dyDescent="0.2">
      <c r="A42" s="81"/>
      <c r="B42" s="309" t="s">
        <v>49</v>
      </c>
      <c r="C42" s="310"/>
      <c r="D42" s="310"/>
      <c r="E42" s="311"/>
      <c r="F42" s="102" t="e">
        <f>SUMIF(A39:A41,"=1",F39:F41)</f>
        <v>#REF!</v>
      </c>
      <c r="G42" s="103" t="e">
        <f>SUMIF(A39:A41,"=1",G39:G41)</f>
        <v>#REF!</v>
      </c>
      <c r="H42" s="103" t="e">
        <f>SUMIF(A39:A41,"=1",H39:H41)</f>
        <v>#REF!</v>
      </c>
      <c r="I42" s="103" t="e">
        <f>SUMIF(A39:A41,"=1",I39:I41)</f>
        <v>#REF!</v>
      </c>
      <c r="J42" s="104" t="e">
        <f>SUMIF(A39:A41,"=1",J39:J41)</f>
        <v>#REF!</v>
      </c>
    </row>
    <row r="44" spans="1:10" x14ac:dyDescent="0.2">
      <c r="B44" t="s">
        <v>379</v>
      </c>
    </row>
    <row r="46" spans="1:10" x14ac:dyDescent="0.2">
      <c r="B46" t="s">
        <v>381</v>
      </c>
    </row>
    <row r="47" spans="1:10" x14ac:dyDescent="0.2">
      <c r="B47" t="s">
        <v>380</v>
      </c>
    </row>
    <row r="49" spans="1:10" ht="15.75" x14ac:dyDescent="0.25">
      <c r="B49" s="112" t="s">
        <v>51</v>
      </c>
    </row>
    <row r="51" spans="1:10" ht="25.5" customHeight="1" x14ac:dyDescent="0.2">
      <c r="A51" s="113"/>
      <c r="B51" s="116" t="s">
        <v>17</v>
      </c>
      <c r="C51" s="116" t="s">
        <v>5</v>
      </c>
      <c r="D51" s="117"/>
      <c r="E51" s="117"/>
      <c r="F51" s="118" t="s">
        <v>52</v>
      </c>
      <c r="G51" s="118"/>
      <c r="H51" s="118"/>
      <c r="I51" s="118" t="s">
        <v>30</v>
      </c>
      <c r="J51" s="118" t="s">
        <v>0</v>
      </c>
    </row>
    <row r="52" spans="1:10" ht="25.5" customHeight="1" x14ac:dyDescent="0.2">
      <c r="A52" s="114"/>
      <c r="B52" s="119" t="s">
        <v>42</v>
      </c>
      <c r="C52" s="312" t="s">
        <v>53</v>
      </c>
      <c r="D52" s="313"/>
      <c r="E52" s="313"/>
      <c r="F52" s="126" t="s">
        <v>25</v>
      </c>
      <c r="G52" s="120"/>
      <c r="H52" s="120"/>
      <c r="I52" s="120">
        <f>'D.1.4.5 '!G8</f>
        <v>0</v>
      </c>
      <c r="J52" s="124" t="str">
        <f>IF(I60=0,"",I52/I60*100)</f>
        <v/>
      </c>
    </row>
    <row r="53" spans="1:10" ht="25.5" customHeight="1" x14ac:dyDescent="0.2">
      <c r="A53" s="114"/>
      <c r="B53" s="119" t="s">
        <v>54</v>
      </c>
      <c r="C53" s="312" t="s">
        <v>55</v>
      </c>
      <c r="D53" s="313"/>
      <c r="E53" s="313"/>
      <c r="F53" s="126" t="s">
        <v>25</v>
      </c>
      <c r="G53" s="120"/>
      <c r="H53" s="120"/>
      <c r="I53" s="120">
        <f>'D.1.4.5 '!G32</f>
        <v>0</v>
      </c>
      <c r="J53" s="124" t="str">
        <f>IF(I60=0,"",I53/I60*100)</f>
        <v/>
      </c>
    </row>
    <row r="54" spans="1:10" ht="25.5" customHeight="1" x14ac:dyDescent="0.2">
      <c r="A54" s="114"/>
      <c r="B54" s="174" t="s">
        <v>261</v>
      </c>
      <c r="C54" s="314" t="s">
        <v>270</v>
      </c>
      <c r="D54" s="315"/>
      <c r="E54" s="316"/>
      <c r="F54" s="126" t="s">
        <v>25</v>
      </c>
      <c r="G54" s="175"/>
      <c r="H54" s="175"/>
      <c r="I54" s="120">
        <f>'D.1.4.5 '!G35</f>
        <v>0</v>
      </c>
      <c r="J54" s="176"/>
    </row>
    <row r="55" spans="1:10" ht="25.5" customHeight="1" x14ac:dyDescent="0.2">
      <c r="A55" s="114"/>
      <c r="B55" s="119" t="s">
        <v>56</v>
      </c>
      <c r="C55" s="312" t="s">
        <v>57</v>
      </c>
      <c r="D55" s="313"/>
      <c r="E55" s="313"/>
      <c r="F55" s="126" t="s">
        <v>26</v>
      </c>
      <c r="G55" s="120"/>
      <c r="H55" s="120"/>
      <c r="I55" s="120">
        <f>'D.1.4.5 '!G48</f>
        <v>0</v>
      </c>
      <c r="J55" s="124" t="str">
        <f>IF(I60=0,"",I55/I60*100)</f>
        <v/>
      </c>
    </row>
    <row r="56" spans="1:10" ht="25.5" customHeight="1" x14ac:dyDescent="0.2">
      <c r="A56" s="114"/>
      <c r="B56" s="119" t="s">
        <v>58</v>
      </c>
      <c r="C56" s="312" t="s">
        <v>59</v>
      </c>
      <c r="D56" s="313"/>
      <c r="E56" s="313"/>
      <c r="F56" s="126" t="s">
        <v>26</v>
      </c>
      <c r="G56" s="120"/>
      <c r="H56" s="120"/>
      <c r="I56" s="120">
        <f>'D.1.4.5 '!G65</f>
        <v>0</v>
      </c>
      <c r="J56" s="124" t="str">
        <f>IF(I60=0,"",I56/I60*100)</f>
        <v/>
      </c>
    </row>
    <row r="57" spans="1:10" ht="25.5" customHeight="1" x14ac:dyDescent="0.2">
      <c r="A57" s="114"/>
      <c r="B57" s="119" t="s">
        <v>60</v>
      </c>
      <c r="C57" s="312" t="s">
        <v>61</v>
      </c>
      <c r="D57" s="313"/>
      <c r="E57" s="313"/>
      <c r="F57" s="126" t="s">
        <v>26</v>
      </c>
      <c r="G57" s="120"/>
      <c r="H57" s="120"/>
      <c r="I57" s="120">
        <f>'D.1.4.5 '!G133</f>
        <v>0</v>
      </c>
      <c r="J57" s="124" t="str">
        <f>IF(I60=0,"",I57/I60*100)</f>
        <v/>
      </c>
    </row>
    <row r="58" spans="1:10" ht="25.5" customHeight="1" x14ac:dyDescent="0.2">
      <c r="A58" s="114"/>
      <c r="B58" s="119" t="s">
        <v>62</v>
      </c>
      <c r="C58" s="312" t="s">
        <v>378</v>
      </c>
      <c r="D58" s="313"/>
      <c r="E58" s="313"/>
      <c r="F58" s="126" t="s">
        <v>26</v>
      </c>
      <c r="G58" s="120"/>
      <c r="H58" s="120"/>
      <c r="I58" s="120">
        <f>'D.1.4.5 '!G191</f>
        <v>0</v>
      </c>
      <c r="J58" s="124" t="str">
        <f>IF(I60=0,"",I58/I60*100)</f>
        <v/>
      </c>
    </row>
    <row r="59" spans="1:10" ht="25.5" customHeight="1" x14ac:dyDescent="0.2">
      <c r="A59" s="115"/>
      <c r="B59" s="119" t="s">
        <v>63</v>
      </c>
      <c r="C59" s="312" t="s">
        <v>64</v>
      </c>
      <c r="D59" s="313"/>
      <c r="E59" s="313"/>
      <c r="F59" s="126" t="s">
        <v>26</v>
      </c>
      <c r="G59" s="120"/>
      <c r="H59" s="120"/>
      <c r="I59" s="120">
        <f>'D.1.4.5 '!G236</f>
        <v>0</v>
      </c>
      <c r="J59" s="124" t="str">
        <f>IF(I60=0,"",I59/I60*100)</f>
        <v/>
      </c>
    </row>
    <row r="60" spans="1:10" x14ac:dyDescent="0.2">
      <c r="B60" s="121" t="s">
        <v>1</v>
      </c>
      <c r="C60" s="121"/>
      <c r="D60" s="122"/>
      <c r="E60" s="122"/>
      <c r="F60" s="127"/>
      <c r="G60" s="123"/>
      <c r="H60" s="123"/>
      <c r="I60" s="123">
        <f>SUM(I52:I59)</f>
        <v>0</v>
      </c>
      <c r="J60" s="125">
        <f>SUM(J52:J59)</f>
        <v>0</v>
      </c>
    </row>
    <row r="61" spans="1:10" x14ac:dyDescent="0.2">
      <c r="F61" s="79"/>
      <c r="G61" s="79"/>
      <c r="H61" s="79"/>
      <c r="I61" s="79"/>
      <c r="J61" s="80"/>
    </row>
    <row r="62" spans="1:10" x14ac:dyDescent="0.2">
      <c r="F62" s="79"/>
      <c r="G62" s="79"/>
      <c r="H62" s="79"/>
      <c r="I62" s="79"/>
      <c r="J62" s="80"/>
    </row>
    <row r="63" spans="1:10" x14ac:dyDescent="0.2">
      <c r="F63" s="79"/>
      <c r="G63" s="79"/>
      <c r="H63" s="79"/>
      <c r="I63" s="79"/>
      <c r="J63" s="8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9:E59"/>
    <mergeCell ref="C53:E53"/>
    <mergeCell ref="C55:E55"/>
    <mergeCell ref="C56:E56"/>
    <mergeCell ref="C57:E57"/>
    <mergeCell ref="C58:E58"/>
    <mergeCell ref="C54:E54"/>
    <mergeCell ref="C39:E39"/>
    <mergeCell ref="C40:E40"/>
    <mergeCell ref="C41:E41"/>
    <mergeCell ref="B42:E42"/>
    <mergeCell ref="C52:E52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317" t="s">
        <v>6</v>
      </c>
      <c r="B1" s="317"/>
      <c r="C1" s="318"/>
      <c r="D1" s="317"/>
      <c r="E1" s="317"/>
      <c r="F1" s="317"/>
      <c r="G1" s="317"/>
    </row>
    <row r="2" spans="1:7" ht="24.95" customHeight="1" x14ac:dyDescent="0.2">
      <c r="A2" s="66" t="s">
        <v>7</v>
      </c>
      <c r="B2" s="65"/>
      <c r="C2" s="319"/>
      <c r="D2" s="319"/>
      <c r="E2" s="319"/>
      <c r="F2" s="319"/>
      <c r="G2" s="320"/>
    </row>
    <row r="3" spans="1:7" ht="24.95" customHeight="1" x14ac:dyDescent="0.2">
      <c r="A3" s="66" t="s">
        <v>8</v>
      </c>
      <c r="B3" s="65"/>
      <c r="C3" s="319"/>
      <c r="D3" s="319"/>
      <c r="E3" s="319"/>
      <c r="F3" s="319"/>
      <c r="G3" s="320"/>
    </row>
    <row r="4" spans="1:7" ht="24.95" customHeight="1" x14ac:dyDescent="0.2">
      <c r="A4" s="66" t="s">
        <v>9</v>
      </c>
      <c r="B4" s="65"/>
      <c r="C4" s="319"/>
      <c r="D4" s="319"/>
      <c r="E4" s="319"/>
      <c r="F4" s="319"/>
      <c r="G4" s="32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43F09-9858-4405-BBDC-8F0ADC62A921}">
  <sheetPr>
    <outlinePr summaryBelow="0"/>
  </sheetPr>
  <dimension ref="A1:BH5086"/>
  <sheetViews>
    <sheetView tabSelected="1" workbookViewId="0">
      <pane ySplit="7" topLeftCell="A213" activePane="bottomLeft" state="frozen"/>
      <selection pane="bottomLeft" activeCell="E235" sqref="E235"/>
    </sheetView>
  </sheetViews>
  <sheetFormatPr defaultRowHeight="12.75" outlineLevelRow="1" x14ac:dyDescent="0.2"/>
  <cols>
    <col min="1" max="1" width="3.42578125" customWidth="1"/>
    <col min="2" max="2" width="12.7109375" style="78" customWidth="1"/>
    <col min="3" max="3" width="38.28515625" style="78" customWidth="1"/>
    <col min="4" max="4" width="4.85546875" customWidth="1"/>
    <col min="5" max="5" width="11.5703125" customWidth="1"/>
    <col min="6" max="6" width="9.85546875" customWidth="1"/>
    <col min="7" max="7" width="14" customWidth="1"/>
    <col min="8" max="17" width="0" hidden="1" customWidth="1"/>
    <col min="18" max="18" width="8.140625" customWidth="1"/>
    <col min="19" max="19" width="13.28515625" customWidth="1"/>
    <col min="20" max="20" width="0.42578125" customWidth="1"/>
    <col min="21" max="21" width="0.5703125" hidden="1" customWidth="1"/>
    <col min="22" max="22" width="0.140625" hidden="1" customWidth="1"/>
    <col min="23" max="23" width="11.7109375" customWidth="1"/>
    <col min="24" max="24" width="10.140625" bestFit="1" customWidth="1"/>
    <col min="29" max="29" width="0" hidden="1" customWidth="1"/>
    <col min="31" max="41" width="0" hidden="1" customWidth="1"/>
  </cols>
  <sheetData>
    <row r="1" spans="1:60" ht="15.75" customHeight="1" x14ac:dyDescent="0.25">
      <c r="A1" s="331" t="s">
        <v>421</v>
      </c>
      <c r="B1" s="331"/>
      <c r="C1" s="331"/>
      <c r="D1" s="331"/>
      <c r="E1" s="331"/>
      <c r="F1" s="331"/>
      <c r="G1" s="331"/>
      <c r="AG1" t="s">
        <v>67</v>
      </c>
    </row>
    <row r="2" spans="1:60" ht="25.15" customHeight="1" x14ac:dyDescent="0.2">
      <c r="A2" s="66" t="s">
        <v>7</v>
      </c>
      <c r="B2" s="65"/>
      <c r="C2" s="332" t="s">
        <v>382</v>
      </c>
      <c r="D2" s="333"/>
      <c r="E2" s="333"/>
      <c r="F2" s="333"/>
      <c r="G2" s="334"/>
      <c r="AG2" t="s">
        <v>68</v>
      </c>
    </row>
    <row r="3" spans="1:60" ht="25.15" customHeight="1" x14ac:dyDescent="0.2">
      <c r="A3" s="66" t="s">
        <v>8</v>
      </c>
      <c r="B3" s="65" t="s">
        <v>273</v>
      </c>
      <c r="C3" s="332" t="s">
        <v>45</v>
      </c>
      <c r="D3" s="333"/>
      <c r="E3" s="333"/>
      <c r="F3" s="333"/>
      <c r="G3" s="334"/>
      <c r="AC3" s="78" t="s">
        <v>68</v>
      </c>
      <c r="AG3" t="s">
        <v>69</v>
      </c>
    </row>
    <row r="4" spans="1:60" ht="25.15" customHeight="1" x14ac:dyDescent="0.2">
      <c r="A4" s="129" t="s">
        <v>9</v>
      </c>
      <c r="B4" s="130" t="s">
        <v>42</v>
      </c>
      <c r="C4" s="335" t="s">
        <v>43</v>
      </c>
      <c r="D4" s="336"/>
      <c r="E4" s="336"/>
      <c r="F4" s="336"/>
      <c r="G4" s="337"/>
      <c r="AG4" t="s">
        <v>70</v>
      </c>
    </row>
    <row r="5" spans="1:60" ht="5.25" customHeight="1" x14ac:dyDescent="0.2">
      <c r="D5" s="10"/>
    </row>
    <row r="6" spans="1:60" ht="28.5" customHeight="1" x14ac:dyDescent="0.2">
      <c r="A6" s="132" t="s">
        <v>71</v>
      </c>
      <c r="B6" s="134" t="s">
        <v>72</v>
      </c>
      <c r="C6" s="134" t="s">
        <v>73</v>
      </c>
      <c r="D6" s="133" t="s">
        <v>74</v>
      </c>
      <c r="E6" s="132" t="s">
        <v>75</v>
      </c>
      <c r="F6" s="131" t="s">
        <v>76</v>
      </c>
      <c r="G6" s="132" t="s">
        <v>30</v>
      </c>
      <c r="H6" s="135" t="s">
        <v>31</v>
      </c>
      <c r="I6" s="135" t="s">
        <v>77</v>
      </c>
      <c r="J6" s="135" t="s">
        <v>32</v>
      </c>
      <c r="K6" s="135" t="s">
        <v>78</v>
      </c>
      <c r="L6" s="135" t="s">
        <v>79</v>
      </c>
      <c r="M6" s="135" t="s">
        <v>80</v>
      </c>
      <c r="N6" s="135" t="s">
        <v>81</v>
      </c>
      <c r="O6" s="135" t="s">
        <v>82</v>
      </c>
      <c r="P6" s="135" t="s">
        <v>83</v>
      </c>
      <c r="Q6" s="135" t="s">
        <v>84</v>
      </c>
      <c r="R6" s="135" t="s">
        <v>85</v>
      </c>
      <c r="S6" s="135" t="s">
        <v>86</v>
      </c>
      <c r="T6" s="135" t="s">
        <v>87</v>
      </c>
      <c r="U6" s="135" t="s">
        <v>88</v>
      </c>
      <c r="V6" s="135" t="s">
        <v>89</v>
      </c>
      <c r="W6" s="135" t="s">
        <v>90</v>
      </c>
    </row>
    <row r="7" spans="1:60" hidden="1" x14ac:dyDescent="0.2">
      <c r="A7" s="3"/>
      <c r="B7" s="4"/>
      <c r="C7" s="4"/>
      <c r="D7" s="6"/>
      <c r="E7" s="137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</row>
    <row r="8" spans="1:60" x14ac:dyDescent="0.2">
      <c r="A8" s="145" t="s">
        <v>91</v>
      </c>
      <c r="B8" s="146" t="s">
        <v>42</v>
      </c>
      <c r="C8" s="158" t="s">
        <v>53</v>
      </c>
      <c r="D8" s="147"/>
      <c r="E8" s="148"/>
      <c r="F8" s="149"/>
      <c r="G8" s="150">
        <f>SUM(G9:G31)</f>
        <v>0</v>
      </c>
      <c r="H8" s="144"/>
      <c r="I8" s="144" t="e">
        <f>SUM(I9:I31)</f>
        <v>#REF!</v>
      </c>
      <c r="J8" s="144"/>
      <c r="K8" s="144" t="e">
        <f>SUM(K9:K31)</f>
        <v>#REF!</v>
      </c>
      <c r="L8" s="144"/>
      <c r="M8" s="144" t="e">
        <f>SUM(M9:M31)</f>
        <v>#REF!</v>
      </c>
      <c r="N8" s="144"/>
      <c r="O8" s="144" t="e">
        <f>SUM(O9:O31)</f>
        <v>#REF!</v>
      </c>
      <c r="P8" s="144"/>
      <c r="Q8" s="144" t="e">
        <f>SUM(Q9:Q31)</f>
        <v>#REF!</v>
      </c>
      <c r="R8" s="144"/>
      <c r="S8" s="144"/>
      <c r="T8" s="144"/>
      <c r="U8" s="144"/>
      <c r="V8" s="144" t="e">
        <f>SUM(V9:V31)</f>
        <v>#REF!</v>
      </c>
      <c r="W8" s="144"/>
      <c r="AG8" t="s">
        <v>92</v>
      </c>
    </row>
    <row r="9" spans="1:60" ht="22.5" outlineLevel="1" x14ac:dyDescent="0.2">
      <c r="A9" s="191">
        <v>1</v>
      </c>
      <c r="B9" s="245" t="s">
        <v>386</v>
      </c>
      <c r="C9" s="192" t="s">
        <v>387</v>
      </c>
      <c r="D9" s="184" t="s">
        <v>93</v>
      </c>
      <c r="E9" s="151">
        <v>86.06</v>
      </c>
      <c r="F9" s="152"/>
      <c r="G9" s="153">
        <f t="shared" ref="G9" si="0">ROUND(E9*F9,2)</f>
        <v>0</v>
      </c>
      <c r="H9" s="188">
        <v>0</v>
      </c>
      <c r="I9" s="189">
        <f>ROUND(E13*H9,2)</f>
        <v>0</v>
      </c>
      <c r="J9" s="188">
        <v>34.300000000000004</v>
      </c>
      <c r="K9" s="189">
        <f>ROUND(E13*J9,2)</f>
        <v>5596.05</v>
      </c>
      <c r="L9" s="189">
        <v>21</v>
      </c>
      <c r="M9" s="189">
        <f>G13*(1+L9/100)</f>
        <v>0</v>
      </c>
      <c r="N9" s="189">
        <v>0</v>
      </c>
      <c r="O9" s="189">
        <f>ROUND(E13*N9,2)</f>
        <v>0</v>
      </c>
      <c r="P9" s="189">
        <v>0</v>
      </c>
      <c r="Q9" s="189">
        <f>ROUND(E13*P9,2)</f>
        <v>0</v>
      </c>
      <c r="R9" s="246" t="s">
        <v>385</v>
      </c>
      <c r="S9" s="246" t="s">
        <v>283</v>
      </c>
      <c r="T9" s="140" t="s">
        <v>94</v>
      </c>
      <c r="U9" s="140">
        <v>8.4000000000000005E-2</v>
      </c>
      <c r="V9" s="140">
        <f>ROUND(E13*U9,2)</f>
        <v>13.7</v>
      </c>
      <c r="W9" s="140"/>
      <c r="X9" s="136"/>
      <c r="Y9" s="136"/>
      <c r="Z9" s="136"/>
      <c r="AA9" s="136"/>
      <c r="AB9" s="136"/>
      <c r="AC9" s="136"/>
      <c r="AD9" s="136"/>
      <c r="AE9" s="136"/>
      <c r="AF9" s="136"/>
      <c r="AG9" s="136" t="s">
        <v>95</v>
      </c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</row>
    <row r="10" spans="1:60" ht="135" outlineLevel="1" x14ac:dyDescent="0.2">
      <c r="A10" s="219"/>
      <c r="B10" s="139"/>
      <c r="C10" s="159" t="s">
        <v>407</v>
      </c>
      <c r="D10" s="142"/>
      <c r="E10" s="143">
        <v>86.06</v>
      </c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36"/>
      <c r="Y10" s="136"/>
      <c r="Z10" s="136"/>
      <c r="AA10" s="136"/>
      <c r="AB10" s="136"/>
      <c r="AC10" s="136"/>
      <c r="AD10" s="136"/>
      <c r="AE10" s="136"/>
      <c r="AF10" s="136"/>
      <c r="AG10" s="136" t="s">
        <v>96</v>
      </c>
      <c r="AH10" s="136">
        <v>5</v>
      </c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</row>
    <row r="11" spans="1:60" ht="22.5" outlineLevel="1" x14ac:dyDescent="0.2">
      <c r="A11" s="247">
        <v>2</v>
      </c>
      <c r="B11" s="248" t="s">
        <v>272</v>
      </c>
      <c r="C11" s="249" t="s">
        <v>389</v>
      </c>
      <c r="D11" s="250" t="s">
        <v>93</v>
      </c>
      <c r="E11" s="251">
        <v>77.099999999999994</v>
      </c>
      <c r="F11" s="252"/>
      <c r="G11" s="246">
        <f>E11*F11</f>
        <v>0</v>
      </c>
      <c r="H11" s="246"/>
      <c r="I11" s="246"/>
      <c r="J11" s="246"/>
      <c r="K11" s="246"/>
      <c r="L11" s="246"/>
      <c r="M11" s="246"/>
      <c r="N11" s="246"/>
      <c r="O11" s="246"/>
      <c r="P11" s="246"/>
      <c r="Q11" s="246"/>
      <c r="R11" s="246" t="s">
        <v>385</v>
      </c>
      <c r="S11" s="246" t="s">
        <v>283</v>
      </c>
      <c r="T11" s="140"/>
      <c r="U11" s="140"/>
      <c r="V11" s="140"/>
      <c r="W11" s="140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</row>
    <row r="12" spans="1:60" ht="28.5" customHeight="1" outlineLevel="1" x14ac:dyDescent="0.2">
      <c r="A12" s="219"/>
      <c r="B12" s="139"/>
      <c r="C12" s="159" t="s">
        <v>408</v>
      </c>
      <c r="D12" s="142"/>
      <c r="E12" s="143">
        <v>77.099999999999994</v>
      </c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</row>
    <row r="13" spans="1:60" outlineLevel="1" x14ac:dyDescent="0.2">
      <c r="A13" s="247">
        <v>3</v>
      </c>
      <c r="B13" s="248" t="s">
        <v>97</v>
      </c>
      <c r="C13" s="253" t="s">
        <v>388</v>
      </c>
      <c r="D13" s="250" t="s">
        <v>93</v>
      </c>
      <c r="E13" s="251">
        <v>163.15</v>
      </c>
      <c r="F13" s="252"/>
      <c r="G13" s="246">
        <f>ROUND(E13*F13,2)</f>
        <v>0</v>
      </c>
      <c r="H13" s="252">
        <v>11.31</v>
      </c>
      <c r="I13" s="246">
        <f>ROUND(E15*H13,2)</f>
        <v>615.83000000000004</v>
      </c>
      <c r="J13" s="252">
        <v>110.19000000000001</v>
      </c>
      <c r="K13" s="246">
        <f>ROUND(E15*J13,2)</f>
        <v>5999.85</v>
      </c>
      <c r="L13" s="246">
        <v>21</v>
      </c>
      <c r="M13" s="246">
        <f>G15*(1+L13/100)</f>
        <v>0</v>
      </c>
      <c r="N13" s="246">
        <v>9.9000000000000021E-4</v>
      </c>
      <c r="O13" s="246">
        <f>ROUND(E15*N13,2)</f>
        <v>0.05</v>
      </c>
      <c r="P13" s="246">
        <v>0</v>
      </c>
      <c r="Q13" s="246">
        <f>ROUND(E15*P13,2)</f>
        <v>0</v>
      </c>
      <c r="R13" s="246" t="s">
        <v>385</v>
      </c>
      <c r="S13" s="246" t="s">
        <v>283</v>
      </c>
      <c r="T13" s="140" t="s">
        <v>94</v>
      </c>
      <c r="U13" s="140">
        <v>0.23600000000000002</v>
      </c>
      <c r="V13" s="140">
        <f>ROUND(E15*U13,2)</f>
        <v>12.85</v>
      </c>
      <c r="W13" s="140"/>
      <c r="X13" s="136"/>
      <c r="Y13" s="136"/>
      <c r="Z13" s="136"/>
      <c r="AA13" s="136"/>
      <c r="AB13" s="136"/>
      <c r="AC13" s="136"/>
      <c r="AD13" s="136"/>
      <c r="AE13" s="136"/>
      <c r="AF13" s="136"/>
      <c r="AG13" s="136" t="s">
        <v>101</v>
      </c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</row>
    <row r="14" spans="1:60" outlineLevel="1" x14ac:dyDescent="0.2">
      <c r="A14" s="219"/>
      <c r="B14" s="139"/>
      <c r="C14" s="159" t="s">
        <v>402</v>
      </c>
      <c r="D14" s="142"/>
      <c r="E14" s="143">
        <v>163.15</v>
      </c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36"/>
      <c r="Y14" s="136"/>
      <c r="Z14" s="136"/>
      <c r="AA14" s="136"/>
      <c r="AB14" s="136"/>
      <c r="AC14" s="136"/>
      <c r="AD14" s="136"/>
      <c r="AE14" s="136"/>
      <c r="AF14" s="136"/>
      <c r="AG14" s="136" t="s">
        <v>96</v>
      </c>
      <c r="AH14" s="136">
        <v>0</v>
      </c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</row>
    <row r="15" spans="1:60" outlineLevel="1" x14ac:dyDescent="0.2">
      <c r="A15" s="247">
        <v>4</v>
      </c>
      <c r="B15" s="248" t="s">
        <v>98</v>
      </c>
      <c r="C15" s="253" t="s">
        <v>99</v>
      </c>
      <c r="D15" s="250" t="s">
        <v>100</v>
      </c>
      <c r="E15" s="251">
        <v>54.45</v>
      </c>
      <c r="F15" s="252"/>
      <c r="G15" s="246">
        <f>ROUND(E15*F15,2)</f>
        <v>0</v>
      </c>
      <c r="H15" s="252">
        <v>0</v>
      </c>
      <c r="I15" s="246">
        <f>ROUND(E17*H15,2)</f>
        <v>0</v>
      </c>
      <c r="J15" s="252">
        <v>25.8</v>
      </c>
      <c r="K15" s="246">
        <f>ROUND(E17*J15,2)</f>
        <v>1404.81</v>
      </c>
      <c r="L15" s="246">
        <v>21</v>
      </c>
      <c r="M15" s="246">
        <f>G17*(1+L15/100)</f>
        <v>0</v>
      </c>
      <c r="N15" s="246">
        <v>0</v>
      </c>
      <c r="O15" s="246">
        <f>ROUND(E17*N15,2)</f>
        <v>0</v>
      </c>
      <c r="P15" s="246">
        <v>0</v>
      </c>
      <c r="Q15" s="246">
        <f>ROUND(E17*P15,2)</f>
        <v>0</v>
      </c>
      <c r="R15" s="246" t="s">
        <v>385</v>
      </c>
      <c r="S15" s="246" t="s">
        <v>283</v>
      </c>
      <c r="T15" s="140" t="s">
        <v>94</v>
      </c>
      <c r="U15" s="140">
        <v>7.0000000000000007E-2</v>
      </c>
      <c r="V15" s="140">
        <f>ROUND(E17*U15,2)</f>
        <v>3.81</v>
      </c>
      <c r="W15" s="140"/>
      <c r="X15" s="136"/>
      <c r="Y15" s="136"/>
      <c r="Z15" s="136"/>
      <c r="AA15" s="136"/>
      <c r="AB15" s="136"/>
      <c r="AC15" s="136"/>
      <c r="AD15" s="136"/>
      <c r="AE15" s="136"/>
      <c r="AF15" s="136"/>
      <c r="AG15" s="136" t="s">
        <v>101</v>
      </c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</row>
    <row r="16" spans="1:60" ht="22.5" outlineLevel="1" x14ac:dyDescent="0.2">
      <c r="A16" s="219"/>
      <c r="B16" s="139"/>
      <c r="C16" s="159" t="s">
        <v>409</v>
      </c>
      <c r="D16" s="142"/>
      <c r="E16" s="143">
        <v>54.45</v>
      </c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36"/>
      <c r="Y16" s="136"/>
      <c r="Z16" s="136"/>
      <c r="AA16" s="136"/>
      <c r="AB16" s="136"/>
      <c r="AC16" s="136"/>
      <c r="AD16" s="136"/>
      <c r="AE16" s="136"/>
      <c r="AF16" s="136"/>
      <c r="AG16" s="136" t="s">
        <v>96</v>
      </c>
      <c r="AH16" s="136">
        <v>5</v>
      </c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</row>
    <row r="17" spans="1:60" outlineLevel="1" x14ac:dyDescent="0.2">
      <c r="A17" s="247">
        <v>5</v>
      </c>
      <c r="B17" s="248" t="s">
        <v>102</v>
      </c>
      <c r="C17" s="253" t="s">
        <v>103</v>
      </c>
      <c r="D17" s="250" t="s">
        <v>100</v>
      </c>
      <c r="E17" s="251">
        <v>54.45</v>
      </c>
      <c r="F17" s="252"/>
      <c r="G17" s="246">
        <f>ROUND(E17*F17,2)</f>
        <v>0</v>
      </c>
      <c r="H17" s="252">
        <v>0</v>
      </c>
      <c r="I17" s="246">
        <f>ROUND(E19*H17,2)</f>
        <v>0</v>
      </c>
      <c r="J17" s="252">
        <v>264</v>
      </c>
      <c r="K17" s="246">
        <f>ROUND(E19*J17,2)</f>
        <v>21384</v>
      </c>
      <c r="L17" s="246">
        <v>21</v>
      </c>
      <c r="M17" s="246">
        <f>G19*(1+L17/100)</f>
        <v>0</v>
      </c>
      <c r="N17" s="246">
        <v>0</v>
      </c>
      <c r="O17" s="246">
        <f>ROUND(E19*N17,2)</f>
        <v>0</v>
      </c>
      <c r="P17" s="246">
        <v>0</v>
      </c>
      <c r="Q17" s="246">
        <f>ROUND(E19*P17,2)</f>
        <v>0</v>
      </c>
      <c r="R17" s="246" t="s">
        <v>385</v>
      </c>
      <c r="S17" s="246" t="s">
        <v>283</v>
      </c>
      <c r="T17" s="140" t="s">
        <v>94</v>
      </c>
      <c r="U17" s="140">
        <v>1.1000000000000001E-2</v>
      </c>
      <c r="V17" s="140">
        <f>ROUND(E19*U17,2)</f>
        <v>0.89</v>
      </c>
      <c r="W17" s="140"/>
      <c r="X17" s="136"/>
      <c r="Y17" s="136"/>
      <c r="Z17" s="136"/>
      <c r="AA17" s="136"/>
      <c r="AB17" s="136"/>
      <c r="AC17" s="136"/>
      <c r="AD17" s="136"/>
      <c r="AE17" s="136"/>
      <c r="AF17" s="136"/>
      <c r="AG17" s="136" t="s">
        <v>95</v>
      </c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</row>
    <row r="18" spans="1:60" outlineLevel="1" x14ac:dyDescent="0.2">
      <c r="A18" s="219"/>
      <c r="B18" s="139"/>
      <c r="C18" s="159" t="s">
        <v>384</v>
      </c>
      <c r="D18" s="142"/>
      <c r="E18" s="143">
        <v>54.45</v>
      </c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36"/>
      <c r="Y18" s="136"/>
      <c r="Z18" s="136"/>
      <c r="AA18" s="136"/>
      <c r="AB18" s="136"/>
      <c r="AC18" s="136"/>
      <c r="AD18" s="136"/>
      <c r="AE18" s="136"/>
      <c r="AF18" s="136"/>
      <c r="AG18" s="136" t="s">
        <v>96</v>
      </c>
      <c r="AH18" s="136">
        <v>5</v>
      </c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</row>
    <row r="19" spans="1:60" ht="17.25" customHeight="1" outlineLevel="1" x14ac:dyDescent="0.2">
      <c r="A19" s="247">
        <v>6</v>
      </c>
      <c r="B19" s="248" t="s">
        <v>104</v>
      </c>
      <c r="C19" s="253" t="s">
        <v>105</v>
      </c>
      <c r="D19" s="250" t="s">
        <v>93</v>
      </c>
      <c r="E19" s="251">
        <v>81</v>
      </c>
      <c r="F19" s="252"/>
      <c r="G19" s="246">
        <f>ROUND(E19*F19,2)</f>
        <v>0</v>
      </c>
      <c r="H19" s="252">
        <v>0</v>
      </c>
      <c r="I19" s="246">
        <f>ROUND(E24*H19,2)</f>
        <v>0</v>
      </c>
      <c r="J19" s="252">
        <v>116.5</v>
      </c>
      <c r="K19" s="246">
        <f>ROUND(E24*J19,2)</f>
        <v>9570.48</v>
      </c>
      <c r="L19" s="246">
        <v>21</v>
      </c>
      <c r="M19" s="246">
        <f>G24*(1+L19/100)</f>
        <v>0</v>
      </c>
      <c r="N19" s="246">
        <v>0</v>
      </c>
      <c r="O19" s="246">
        <f>ROUND(E24*N19,2)</f>
        <v>0</v>
      </c>
      <c r="P19" s="246">
        <v>0</v>
      </c>
      <c r="Q19" s="246">
        <f>ROUND(E24*P19,2)</f>
        <v>0</v>
      </c>
      <c r="R19" s="246" t="s">
        <v>385</v>
      </c>
      <c r="S19" s="246" t="s">
        <v>283</v>
      </c>
      <c r="T19" s="140" t="s">
        <v>94</v>
      </c>
      <c r="U19" s="140">
        <v>0.20200000000000001</v>
      </c>
      <c r="V19" s="140">
        <f>ROUND(E24*U19,2)</f>
        <v>16.59</v>
      </c>
      <c r="W19" s="140"/>
      <c r="X19" s="136"/>
      <c r="Y19" s="136"/>
      <c r="Z19" s="136"/>
      <c r="AA19" s="136"/>
      <c r="AB19" s="136"/>
      <c r="AC19" s="136"/>
      <c r="AD19" s="136"/>
      <c r="AE19" s="136"/>
      <c r="AF19" s="136"/>
      <c r="AG19" s="136" t="s">
        <v>95</v>
      </c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</row>
    <row r="20" spans="1:60" outlineLevel="1" x14ac:dyDescent="0.2">
      <c r="A20" s="222"/>
      <c r="B20" s="139"/>
      <c r="C20" s="159" t="s">
        <v>410</v>
      </c>
      <c r="D20" s="142"/>
      <c r="E20" s="143">
        <v>64.23</v>
      </c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36"/>
      <c r="Y20" s="136"/>
      <c r="Z20" s="136"/>
      <c r="AA20" s="136"/>
      <c r="AB20" s="136"/>
      <c r="AC20" s="136"/>
      <c r="AD20" s="136"/>
      <c r="AE20" s="136"/>
      <c r="AF20" s="136"/>
      <c r="AG20" s="136" t="s">
        <v>96</v>
      </c>
      <c r="AH20" s="136">
        <v>5</v>
      </c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</row>
    <row r="21" spans="1:60" outlineLevel="1" x14ac:dyDescent="0.2">
      <c r="A21" s="243"/>
      <c r="B21" s="139"/>
      <c r="C21" s="159" t="s">
        <v>411</v>
      </c>
      <c r="D21" s="142"/>
      <c r="E21" s="143">
        <v>14.27</v>
      </c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36"/>
      <c r="Y21" s="136"/>
      <c r="Z21" s="136"/>
      <c r="AA21" s="136"/>
      <c r="AB21" s="136"/>
      <c r="AC21" s="136"/>
      <c r="AD21" s="136"/>
      <c r="AE21" s="136"/>
      <c r="AF21" s="136"/>
      <c r="AG21" s="136" t="s">
        <v>96</v>
      </c>
      <c r="AH21" s="136">
        <v>5</v>
      </c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</row>
    <row r="22" spans="1:60" outlineLevel="1" x14ac:dyDescent="0.2">
      <c r="A22" s="247">
        <v>7</v>
      </c>
      <c r="B22" s="248" t="s">
        <v>106</v>
      </c>
      <c r="C22" s="253" t="s">
        <v>107</v>
      </c>
      <c r="D22" s="250" t="s">
        <v>93</v>
      </c>
      <c r="E22" s="251">
        <v>81</v>
      </c>
      <c r="F22" s="252"/>
      <c r="G22" s="246">
        <f>ROUND(E22*F22,2)</f>
        <v>0</v>
      </c>
      <c r="H22" s="252">
        <v>527.66000000000008</v>
      </c>
      <c r="I22" s="246">
        <f>ROUND(E28*H22,2)</f>
        <v>34704.199999999997</v>
      </c>
      <c r="J22" s="252">
        <v>542.34</v>
      </c>
      <c r="K22" s="246">
        <f>ROUND(E28*J22,2)</f>
        <v>35669.699999999997</v>
      </c>
      <c r="L22" s="246">
        <v>21</v>
      </c>
      <c r="M22" s="246">
        <f>G28*(1+L22/100)</f>
        <v>0</v>
      </c>
      <c r="N22" s="246">
        <v>1.7000000000000002</v>
      </c>
      <c r="O22" s="246">
        <f>ROUND(E28*N22,2)</f>
        <v>111.81</v>
      </c>
      <c r="P22" s="246">
        <v>0</v>
      </c>
      <c r="Q22" s="246">
        <f>ROUND(E28*P22,2)</f>
        <v>0</v>
      </c>
      <c r="R22" s="246" t="s">
        <v>385</v>
      </c>
      <c r="S22" s="246" t="s">
        <v>283</v>
      </c>
      <c r="T22" s="140" t="s">
        <v>94</v>
      </c>
      <c r="U22" s="140">
        <v>1.5870000000000002</v>
      </c>
      <c r="V22" s="140">
        <f>ROUND(E28*U22,2)</f>
        <v>104.38</v>
      </c>
      <c r="W22" s="140"/>
      <c r="X22" s="136"/>
      <c r="Y22" s="136"/>
      <c r="Z22" s="136"/>
      <c r="AA22" s="136"/>
      <c r="AB22" s="136"/>
      <c r="AC22" s="136"/>
      <c r="AD22" s="136"/>
      <c r="AE22" s="136"/>
      <c r="AF22" s="136"/>
      <c r="AG22" s="136" t="s">
        <v>95</v>
      </c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</row>
    <row r="23" spans="1:60" outlineLevel="1" x14ac:dyDescent="0.2">
      <c r="A23" s="186"/>
      <c r="B23" s="139"/>
      <c r="C23" s="159" t="s">
        <v>412</v>
      </c>
      <c r="D23" s="142"/>
      <c r="E23" s="143">
        <v>81</v>
      </c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36"/>
      <c r="Y23" s="136"/>
      <c r="Z23" s="136"/>
      <c r="AA23" s="136"/>
      <c r="AB23" s="136"/>
      <c r="AC23" s="136"/>
      <c r="AD23" s="136"/>
      <c r="AE23" s="136"/>
      <c r="AF23" s="136"/>
      <c r="AG23" s="136" t="s">
        <v>96</v>
      </c>
      <c r="AH23" s="136">
        <v>0</v>
      </c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</row>
    <row r="24" spans="1:60" ht="22.5" outlineLevel="1" x14ac:dyDescent="0.2">
      <c r="A24" s="247">
        <v>8</v>
      </c>
      <c r="B24" s="248" t="s">
        <v>108</v>
      </c>
      <c r="C24" s="253" t="s">
        <v>109</v>
      </c>
      <c r="D24" s="250" t="s">
        <v>93</v>
      </c>
      <c r="E24" s="251">
        <v>82.15</v>
      </c>
      <c r="F24" s="252"/>
      <c r="G24" s="246">
        <f>ROUND(E24*F24,2)</f>
        <v>0</v>
      </c>
      <c r="H24" s="252">
        <v>0</v>
      </c>
      <c r="I24" s="246">
        <f>ROUND(E30*H24,2)</f>
        <v>0</v>
      </c>
      <c r="J24" s="252">
        <v>321</v>
      </c>
      <c r="K24" s="246">
        <f>ROUND(E30*J24,2)</f>
        <v>21112.17</v>
      </c>
      <c r="L24" s="246">
        <v>21</v>
      </c>
      <c r="M24" s="246">
        <f>G30*(1+L24/100)</f>
        <v>0</v>
      </c>
      <c r="N24" s="246">
        <v>0</v>
      </c>
      <c r="O24" s="246">
        <f>ROUND(E30*N24,2)</f>
        <v>0</v>
      </c>
      <c r="P24" s="246">
        <v>0</v>
      </c>
      <c r="Q24" s="246">
        <f>ROUND(E30*P24,2)</f>
        <v>0</v>
      </c>
      <c r="R24" s="246" t="s">
        <v>385</v>
      </c>
      <c r="S24" s="246" t="s">
        <v>283</v>
      </c>
      <c r="T24" s="140" t="s">
        <v>114</v>
      </c>
      <c r="U24" s="140">
        <v>0.94000000000000006</v>
      </c>
      <c r="V24" s="140">
        <f>ROUND(E30*U24,2)</f>
        <v>61.82</v>
      </c>
      <c r="W24" s="140"/>
      <c r="X24" s="136"/>
      <c r="Y24" s="136"/>
      <c r="Z24" s="136"/>
      <c r="AA24" s="136"/>
      <c r="AB24" s="136"/>
      <c r="AC24" s="136"/>
      <c r="AD24" s="136"/>
      <c r="AE24" s="136"/>
      <c r="AF24" s="136"/>
      <c r="AG24" s="136" t="s">
        <v>95</v>
      </c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</row>
    <row r="25" spans="1:60" outlineLevel="1" x14ac:dyDescent="0.2">
      <c r="A25" s="222"/>
      <c r="B25" s="139"/>
      <c r="C25" s="159" t="s">
        <v>413</v>
      </c>
      <c r="D25" s="142"/>
      <c r="E25" s="143">
        <v>163.15</v>
      </c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36"/>
      <c r="Y25" s="136"/>
      <c r="Z25" s="136"/>
      <c r="AA25" s="136"/>
      <c r="AB25" s="136"/>
      <c r="AC25" s="136"/>
      <c r="AD25" s="136"/>
      <c r="AE25" s="136"/>
      <c r="AF25" s="136"/>
      <c r="AG25" s="136" t="s">
        <v>96</v>
      </c>
      <c r="AH25" s="136">
        <v>5</v>
      </c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  <c r="BG25" s="136"/>
      <c r="BH25" s="136"/>
    </row>
    <row r="26" spans="1:60" outlineLevel="1" x14ac:dyDescent="0.2">
      <c r="A26" s="254"/>
      <c r="B26" s="139"/>
      <c r="C26" s="159" t="s">
        <v>414</v>
      </c>
      <c r="D26" s="142"/>
      <c r="E26" s="143">
        <v>-65.77</v>
      </c>
      <c r="F26" s="140"/>
      <c r="G26" s="140"/>
      <c r="H26" s="141">
        <v>420</v>
      </c>
      <c r="I26" s="140" t="e">
        <f>ROUND(#REF!*H26,2)</f>
        <v>#REF!</v>
      </c>
      <c r="J26" s="141">
        <v>0</v>
      </c>
      <c r="K26" s="140" t="e">
        <f>ROUND(#REF!*J26,2)</f>
        <v>#REF!</v>
      </c>
      <c r="L26" s="140">
        <v>21</v>
      </c>
      <c r="M26" s="140" t="e">
        <f>#REF!*(1+L26/100)</f>
        <v>#REF!</v>
      </c>
      <c r="N26" s="140">
        <v>0</v>
      </c>
      <c r="O26" s="140" t="e">
        <f>ROUND(#REF!*N26,2)</f>
        <v>#REF!</v>
      </c>
      <c r="P26" s="140">
        <v>0</v>
      </c>
      <c r="Q26" s="140" t="e">
        <f>ROUND(#REF!*P26,2)</f>
        <v>#REF!</v>
      </c>
      <c r="R26" s="140"/>
      <c r="S26" s="140"/>
      <c r="T26" s="140" t="s">
        <v>114</v>
      </c>
      <c r="U26" s="140">
        <v>0</v>
      </c>
      <c r="V26" s="140" t="e">
        <f>ROUND(#REF!*U26,2)</f>
        <v>#REF!</v>
      </c>
      <c r="W26" s="140"/>
      <c r="X26" s="136"/>
      <c r="Y26" s="136"/>
      <c r="Z26" s="136"/>
      <c r="AA26" s="136"/>
      <c r="AB26" s="136"/>
      <c r="AC26" s="136"/>
      <c r="AD26" s="136"/>
      <c r="AE26" s="136"/>
      <c r="AF26" s="136"/>
      <c r="AG26" s="136" t="s">
        <v>117</v>
      </c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</row>
    <row r="27" spans="1:60" outlineLevel="1" x14ac:dyDescent="0.2">
      <c r="A27" s="243"/>
      <c r="B27" s="139"/>
      <c r="C27" s="159" t="s">
        <v>415</v>
      </c>
      <c r="D27" s="142"/>
      <c r="E27" s="143">
        <v>-15.23</v>
      </c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36"/>
      <c r="Y27" s="136"/>
      <c r="Z27" s="136"/>
      <c r="AA27" s="136"/>
      <c r="AB27" s="136"/>
      <c r="AC27" s="136"/>
      <c r="AD27" s="136"/>
      <c r="AE27" s="136"/>
      <c r="AF27" s="136"/>
      <c r="AG27" s="136" t="s">
        <v>96</v>
      </c>
      <c r="AH27" s="136">
        <v>0</v>
      </c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</row>
    <row r="28" spans="1:60" ht="22.5" outlineLevel="1" x14ac:dyDescent="0.2">
      <c r="A28" s="247">
        <v>9</v>
      </c>
      <c r="B28" s="248" t="s">
        <v>110</v>
      </c>
      <c r="C28" s="253" t="s">
        <v>111</v>
      </c>
      <c r="D28" s="250" t="s">
        <v>93</v>
      </c>
      <c r="E28" s="251">
        <v>65.77</v>
      </c>
      <c r="F28" s="252"/>
      <c r="G28" s="246">
        <f>ROUND(E28*F28,2)</f>
        <v>0</v>
      </c>
      <c r="H28" s="252">
        <v>0</v>
      </c>
      <c r="I28" s="246" t="e">
        <f>ROUND(#REF!*H28,2)</f>
        <v>#REF!</v>
      </c>
      <c r="J28" s="252">
        <v>1500</v>
      </c>
      <c r="K28" s="246" t="e">
        <f>ROUND(#REF!*J28,2)</f>
        <v>#REF!</v>
      </c>
      <c r="L28" s="246">
        <v>21</v>
      </c>
      <c r="M28" s="246" t="e">
        <f>#REF!*(1+L28/100)</f>
        <v>#REF!</v>
      </c>
      <c r="N28" s="246">
        <v>0</v>
      </c>
      <c r="O28" s="246" t="e">
        <f>ROUND(#REF!*N28,2)</f>
        <v>#REF!</v>
      </c>
      <c r="P28" s="246">
        <v>0</v>
      </c>
      <c r="Q28" s="246" t="e">
        <f>ROUND(#REF!*P28,2)</f>
        <v>#REF!</v>
      </c>
      <c r="R28" s="246" t="s">
        <v>385</v>
      </c>
      <c r="S28" s="246" t="s">
        <v>283</v>
      </c>
      <c r="T28" s="140" t="s">
        <v>114</v>
      </c>
      <c r="U28" s="140">
        <v>0</v>
      </c>
      <c r="V28" s="140" t="e">
        <f>ROUND(#REF!*U28,2)</f>
        <v>#REF!</v>
      </c>
      <c r="W28" s="140"/>
      <c r="X28" s="136"/>
      <c r="Y28" s="136"/>
      <c r="Z28" s="136"/>
      <c r="AA28" s="136"/>
      <c r="AB28" s="136"/>
      <c r="AC28" s="136"/>
      <c r="AD28" s="136"/>
      <c r="AE28" s="136"/>
      <c r="AF28" s="136"/>
      <c r="AG28" s="136" t="s">
        <v>120</v>
      </c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</row>
    <row r="29" spans="1:60" outlineLevel="1" x14ac:dyDescent="0.2">
      <c r="A29" s="219"/>
      <c r="B29" s="139"/>
      <c r="C29" s="159" t="s">
        <v>416</v>
      </c>
      <c r="D29" s="142"/>
      <c r="E29" s="143">
        <v>65.77</v>
      </c>
      <c r="F29" s="140"/>
      <c r="G29" s="140"/>
      <c r="H29" s="141">
        <v>0</v>
      </c>
      <c r="I29" s="140" t="e">
        <f>ROUND(#REF!*H29,2)</f>
        <v>#REF!</v>
      </c>
      <c r="J29" s="141">
        <v>500</v>
      </c>
      <c r="K29" s="140" t="e">
        <f>ROUND(#REF!*J29,2)</f>
        <v>#REF!</v>
      </c>
      <c r="L29" s="140">
        <v>21</v>
      </c>
      <c r="M29" s="140" t="e">
        <f>#REF!*(1+L29/100)</f>
        <v>#REF!</v>
      </c>
      <c r="N29" s="140">
        <v>0</v>
      </c>
      <c r="O29" s="140" t="e">
        <f>ROUND(#REF!*N29,2)</f>
        <v>#REF!</v>
      </c>
      <c r="P29" s="140">
        <v>0</v>
      </c>
      <c r="Q29" s="140" t="e">
        <f>ROUND(#REF!*P29,2)</f>
        <v>#REF!</v>
      </c>
      <c r="R29" s="140"/>
      <c r="S29" s="140"/>
      <c r="T29" s="140" t="s">
        <v>114</v>
      </c>
      <c r="U29" s="140">
        <v>0</v>
      </c>
      <c r="V29" s="140" t="e">
        <f>ROUND(#REF!*U29,2)</f>
        <v>#REF!</v>
      </c>
      <c r="W29" s="140"/>
      <c r="X29" s="136"/>
      <c r="Y29" s="136"/>
      <c r="Z29" s="136"/>
      <c r="AA29" s="136"/>
      <c r="AB29" s="136"/>
      <c r="AC29" s="136"/>
      <c r="AD29" s="136"/>
      <c r="AE29" s="136"/>
      <c r="AF29" s="136"/>
      <c r="AG29" s="136" t="s">
        <v>120</v>
      </c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</row>
    <row r="30" spans="1:60" outlineLevel="1" x14ac:dyDescent="0.2">
      <c r="A30" s="247">
        <v>10</v>
      </c>
      <c r="B30" s="248" t="s">
        <v>112</v>
      </c>
      <c r="C30" s="253" t="s">
        <v>113</v>
      </c>
      <c r="D30" s="250" t="s">
        <v>93</v>
      </c>
      <c r="E30" s="251">
        <v>65.77</v>
      </c>
      <c r="F30" s="252"/>
      <c r="G30" s="246">
        <f>ROUND(E30*F30,2)</f>
        <v>0</v>
      </c>
      <c r="H30" s="252">
        <v>0</v>
      </c>
      <c r="I30" s="246" t="e">
        <f>ROUND(#REF!*H30,2)</f>
        <v>#REF!</v>
      </c>
      <c r="J30" s="252">
        <v>12500</v>
      </c>
      <c r="K30" s="246" t="e">
        <f>ROUND(#REF!*J30,2)</f>
        <v>#REF!</v>
      </c>
      <c r="L30" s="246">
        <v>21</v>
      </c>
      <c r="M30" s="246" t="e">
        <f>#REF!*(1+L30/100)</f>
        <v>#REF!</v>
      </c>
      <c r="N30" s="246">
        <v>0</v>
      </c>
      <c r="O30" s="246" t="e">
        <f>ROUND(#REF!*N30,2)</f>
        <v>#REF!</v>
      </c>
      <c r="P30" s="246">
        <v>0</v>
      </c>
      <c r="Q30" s="246" t="e">
        <f>ROUND(#REF!*P30,2)</f>
        <v>#REF!</v>
      </c>
      <c r="R30" s="246" t="s">
        <v>385</v>
      </c>
      <c r="S30" s="246" t="s">
        <v>283</v>
      </c>
      <c r="T30" s="140" t="s">
        <v>114</v>
      </c>
      <c r="U30" s="140">
        <v>0</v>
      </c>
      <c r="V30" s="140" t="e">
        <f>ROUND(#REF!*U30,2)</f>
        <v>#REF!</v>
      </c>
      <c r="W30" s="140"/>
      <c r="X30" s="136"/>
      <c r="Y30" s="136"/>
      <c r="Z30" s="136"/>
      <c r="AA30" s="136"/>
      <c r="AB30" s="136"/>
      <c r="AC30" s="136"/>
      <c r="AD30" s="136"/>
      <c r="AE30" s="136"/>
      <c r="AF30" s="136"/>
      <c r="AG30" s="136" t="s">
        <v>120</v>
      </c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</row>
    <row r="31" spans="1:60" outlineLevel="1" x14ac:dyDescent="0.2">
      <c r="A31" s="219"/>
      <c r="B31" s="139"/>
      <c r="C31" s="159" t="s">
        <v>417</v>
      </c>
      <c r="D31" s="142"/>
      <c r="E31" s="143">
        <v>65.77</v>
      </c>
      <c r="F31" s="140"/>
      <c r="G31" s="140"/>
      <c r="H31" s="141">
        <v>0</v>
      </c>
      <c r="I31" s="140" t="e">
        <f>ROUND(#REF!*H31,2)</f>
        <v>#REF!</v>
      </c>
      <c r="J31" s="141">
        <v>11500</v>
      </c>
      <c r="K31" s="140" t="e">
        <f>ROUND(#REF!*J31,2)</f>
        <v>#REF!</v>
      </c>
      <c r="L31" s="140">
        <v>21</v>
      </c>
      <c r="M31" s="140" t="e">
        <f>#REF!*(1+L31/100)</f>
        <v>#REF!</v>
      </c>
      <c r="N31" s="140">
        <v>0</v>
      </c>
      <c r="O31" s="140" t="e">
        <f>ROUND(#REF!*N31,2)</f>
        <v>#REF!</v>
      </c>
      <c r="P31" s="140">
        <v>0</v>
      </c>
      <c r="Q31" s="140" t="e">
        <f>ROUND(#REF!*P31,2)</f>
        <v>#REF!</v>
      </c>
      <c r="R31" s="140"/>
      <c r="S31" s="140"/>
      <c r="T31" s="140" t="s">
        <v>114</v>
      </c>
      <c r="U31" s="140">
        <v>0</v>
      </c>
      <c r="V31" s="140" t="e">
        <f>ROUND(#REF!*U31,2)</f>
        <v>#REF!</v>
      </c>
      <c r="W31" s="140"/>
      <c r="X31" s="136"/>
      <c r="Y31" s="136"/>
      <c r="Z31" s="136"/>
      <c r="AA31" s="136"/>
      <c r="AB31" s="136"/>
      <c r="AC31" s="136"/>
      <c r="AD31" s="136"/>
      <c r="AE31" s="136"/>
      <c r="AF31" s="136"/>
      <c r="AG31" s="136" t="s">
        <v>120</v>
      </c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</row>
    <row r="32" spans="1:60" outlineLevel="1" x14ac:dyDescent="0.2">
      <c r="A32" s="198" t="s">
        <v>91</v>
      </c>
      <c r="B32" s="199" t="s">
        <v>54</v>
      </c>
      <c r="C32" s="200" t="s">
        <v>55</v>
      </c>
      <c r="D32" s="201"/>
      <c r="E32" s="202"/>
      <c r="F32" s="203"/>
      <c r="G32" s="203">
        <f>G33</f>
        <v>0</v>
      </c>
      <c r="H32" s="188"/>
      <c r="I32" s="189"/>
      <c r="J32" s="188"/>
      <c r="K32" s="189"/>
      <c r="L32" s="189"/>
      <c r="M32" s="189"/>
      <c r="N32" s="189"/>
      <c r="O32" s="189"/>
      <c r="P32" s="189"/>
      <c r="Q32" s="189"/>
      <c r="R32" s="203"/>
      <c r="S32" s="204"/>
      <c r="T32" s="140"/>
      <c r="U32" s="140"/>
      <c r="V32" s="140"/>
      <c r="W32" s="140"/>
      <c r="X32" s="136"/>
      <c r="Y32" s="136"/>
      <c r="Z32" s="136"/>
      <c r="AA32" s="136"/>
      <c r="AB32" s="136"/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</row>
    <row r="33" spans="1:60" outlineLevel="1" x14ac:dyDescent="0.2">
      <c r="A33" s="181">
        <v>11</v>
      </c>
      <c r="B33" s="187" t="s">
        <v>130</v>
      </c>
      <c r="C33" s="193" t="s">
        <v>131</v>
      </c>
      <c r="D33" s="194" t="s">
        <v>93</v>
      </c>
      <c r="E33" s="195">
        <v>15.23</v>
      </c>
      <c r="F33" s="196"/>
      <c r="G33" s="197">
        <f>ROUND(E33*F33,2)</f>
        <v>0</v>
      </c>
      <c r="H33" s="141">
        <v>108</v>
      </c>
      <c r="I33" s="140">
        <f>ROUND(E52*H33,2)</f>
        <v>63936</v>
      </c>
      <c r="J33" s="141">
        <v>0</v>
      </c>
      <c r="K33" s="140">
        <f>ROUND(E52*J33,2)</f>
        <v>0</v>
      </c>
      <c r="L33" s="140">
        <v>21</v>
      </c>
      <c r="M33" s="140">
        <f>G52*(1+L33/100)</f>
        <v>0</v>
      </c>
      <c r="N33" s="140">
        <v>0</v>
      </c>
      <c r="O33" s="140">
        <f>ROUND(E52*N33,2)</f>
        <v>0</v>
      </c>
      <c r="P33" s="140">
        <v>0</v>
      </c>
      <c r="Q33" s="140">
        <f>ROUND(E52*P33,2)</f>
        <v>0</v>
      </c>
      <c r="R33" s="140" t="s">
        <v>385</v>
      </c>
      <c r="S33" s="140" t="s">
        <v>283</v>
      </c>
      <c r="T33" s="140" t="s">
        <v>114</v>
      </c>
      <c r="U33" s="140">
        <v>0</v>
      </c>
      <c r="V33" s="140">
        <f>ROUND(E52*U33,2)</f>
        <v>0</v>
      </c>
      <c r="W33" s="140"/>
      <c r="X33" s="136"/>
      <c r="Y33" s="136"/>
      <c r="Z33" s="136"/>
      <c r="AA33" s="136"/>
      <c r="AB33" s="136"/>
      <c r="AC33" s="136"/>
      <c r="AD33" s="136"/>
      <c r="AE33" s="136"/>
      <c r="AF33" s="136"/>
      <c r="AG33" s="136" t="s">
        <v>117</v>
      </c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</row>
    <row r="34" spans="1:60" outlineLevel="1" x14ac:dyDescent="0.2">
      <c r="A34" s="247"/>
      <c r="B34" s="139"/>
      <c r="C34" s="159" t="s">
        <v>418</v>
      </c>
      <c r="D34" s="142"/>
      <c r="E34" s="143">
        <v>15.23</v>
      </c>
      <c r="F34" s="140"/>
      <c r="G34" s="140"/>
      <c r="H34" s="141">
        <v>115</v>
      </c>
      <c r="I34" s="140">
        <f>ROUND(E53*H34,2)</f>
        <v>21275</v>
      </c>
      <c r="J34" s="141">
        <v>0</v>
      </c>
      <c r="K34" s="140">
        <f>ROUND(E53*J34,2)</f>
        <v>0</v>
      </c>
      <c r="L34" s="140">
        <v>21</v>
      </c>
      <c r="M34" s="140">
        <f>G53*(1+L34/100)</f>
        <v>0</v>
      </c>
      <c r="N34" s="140">
        <v>0</v>
      </c>
      <c r="O34" s="140">
        <f>ROUND(E53*N34,2)</f>
        <v>0</v>
      </c>
      <c r="P34" s="140">
        <v>0</v>
      </c>
      <c r="Q34" s="140">
        <f>ROUND(E53*P34,2)</f>
        <v>0</v>
      </c>
      <c r="R34" s="140"/>
      <c r="S34" s="140"/>
      <c r="T34" s="140" t="s">
        <v>114</v>
      </c>
      <c r="U34" s="140">
        <v>0</v>
      </c>
      <c r="V34" s="140">
        <f>ROUND(E53*U34,2)</f>
        <v>0</v>
      </c>
      <c r="W34" s="140"/>
      <c r="X34" s="136"/>
      <c r="Y34" s="136"/>
      <c r="Z34" s="136"/>
      <c r="AA34" s="136"/>
      <c r="AB34" s="136"/>
      <c r="AC34" s="136"/>
      <c r="AD34" s="136"/>
      <c r="AE34" s="136"/>
      <c r="AF34" s="136"/>
      <c r="AG34" s="136" t="s">
        <v>117</v>
      </c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</row>
    <row r="35" spans="1:60" outlineLevel="1" x14ac:dyDescent="0.2">
      <c r="A35" s="205" t="s">
        <v>91</v>
      </c>
      <c r="B35" s="146" t="s">
        <v>261</v>
      </c>
      <c r="C35" s="158" t="s">
        <v>262</v>
      </c>
      <c r="D35" s="147"/>
      <c r="E35" s="148"/>
      <c r="F35" s="149"/>
      <c r="G35" s="149">
        <f>SUM(G36:G47)</f>
        <v>0</v>
      </c>
      <c r="H35" s="141">
        <v>130</v>
      </c>
      <c r="I35" s="140">
        <f>ROUND(E54*H35,2)</f>
        <v>4095</v>
      </c>
      <c r="J35" s="141">
        <v>0</v>
      </c>
      <c r="K35" s="140">
        <f>ROUND(E54*J35,2)</f>
        <v>0</v>
      </c>
      <c r="L35" s="140">
        <v>21</v>
      </c>
      <c r="M35" s="140">
        <f>G54*(1+L35/100)</f>
        <v>0</v>
      </c>
      <c r="N35" s="140">
        <v>0</v>
      </c>
      <c r="O35" s="140">
        <f>ROUND(E54*N35,2)</f>
        <v>0</v>
      </c>
      <c r="P35" s="140">
        <v>0</v>
      </c>
      <c r="Q35" s="140">
        <f>ROUND(E54*P35,2)</f>
        <v>0</v>
      </c>
      <c r="R35" s="149"/>
      <c r="S35" s="149"/>
      <c r="T35" s="140" t="s">
        <v>114</v>
      </c>
      <c r="U35" s="140">
        <v>0</v>
      </c>
      <c r="V35" s="140">
        <f>ROUND(E54*U35,2)</f>
        <v>0</v>
      </c>
      <c r="W35" s="140"/>
      <c r="X35" s="136"/>
      <c r="Y35" s="136"/>
      <c r="Z35" s="136"/>
      <c r="AA35" s="136"/>
      <c r="AB35" s="136"/>
      <c r="AC35" s="136"/>
      <c r="AD35" s="136"/>
      <c r="AE35" s="136"/>
      <c r="AF35" s="136"/>
      <c r="AG35" s="136" t="s">
        <v>117</v>
      </c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</row>
    <row r="36" spans="1:60" ht="14.25" customHeight="1" outlineLevel="1" x14ac:dyDescent="0.2">
      <c r="A36" s="247">
        <v>12</v>
      </c>
      <c r="B36" s="248" t="s">
        <v>263</v>
      </c>
      <c r="C36" s="253" t="s">
        <v>271</v>
      </c>
      <c r="D36" s="250" t="s">
        <v>154</v>
      </c>
      <c r="E36" s="251">
        <v>3</v>
      </c>
      <c r="F36" s="252"/>
      <c r="G36" s="246">
        <f t="shared" ref="G36:G47" si="1">ROUND(E36*F36,2)</f>
        <v>0</v>
      </c>
      <c r="H36" s="252">
        <v>79.150000000000006</v>
      </c>
      <c r="I36" s="246">
        <f>ROUND(E70*H36,2)</f>
        <v>3720.05</v>
      </c>
      <c r="J36" s="252">
        <v>165.35000000000002</v>
      </c>
      <c r="K36" s="246">
        <f>ROUND(E70*J36,2)</f>
        <v>7771.45</v>
      </c>
      <c r="L36" s="246">
        <v>21</v>
      </c>
      <c r="M36" s="246">
        <f>G70*(1+L36/100)</f>
        <v>0</v>
      </c>
      <c r="N36" s="246">
        <v>4.7000000000000004E-4</v>
      </c>
      <c r="O36" s="246">
        <f>ROUND(E70*N36,2)</f>
        <v>0.02</v>
      </c>
      <c r="P36" s="246">
        <v>0</v>
      </c>
      <c r="Q36" s="246">
        <f>ROUND(E70*P36,2)</f>
        <v>0</v>
      </c>
      <c r="R36" s="246" t="s">
        <v>385</v>
      </c>
      <c r="S36" s="246" t="s">
        <v>283</v>
      </c>
      <c r="T36" s="140" t="s">
        <v>94</v>
      </c>
      <c r="U36" s="140">
        <v>0.35900000000000004</v>
      </c>
      <c r="V36" s="140">
        <f>ROUND(E70*U36,2)</f>
        <v>16.87</v>
      </c>
      <c r="W36" s="140"/>
      <c r="X36" s="136"/>
      <c r="Y36" s="136"/>
      <c r="Z36" s="136"/>
      <c r="AA36" s="136"/>
      <c r="AB36" s="136"/>
      <c r="AC36" s="136"/>
      <c r="AD36" s="136"/>
      <c r="AE36" s="136"/>
      <c r="AF36" s="136"/>
      <c r="AG36" s="136" t="s">
        <v>138</v>
      </c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</row>
    <row r="37" spans="1:60" outlineLevel="1" x14ac:dyDescent="0.2">
      <c r="A37" s="247">
        <v>13</v>
      </c>
      <c r="B37" s="248" t="s">
        <v>115</v>
      </c>
      <c r="C37" s="253" t="s">
        <v>403</v>
      </c>
      <c r="D37" s="250" t="s">
        <v>129</v>
      </c>
      <c r="E37" s="251">
        <v>1</v>
      </c>
      <c r="F37" s="252"/>
      <c r="G37" s="246">
        <f>ROUND(E37*F37,2)</f>
        <v>0</v>
      </c>
      <c r="H37" s="252">
        <v>201.36</v>
      </c>
      <c r="I37" s="246">
        <f>ROUND(E78*H37,2)</f>
        <v>38560.44</v>
      </c>
      <c r="J37" s="252">
        <v>376.64000000000004</v>
      </c>
      <c r="K37" s="246">
        <f>ROUND(E78*J37,2)</f>
        <v>72126.559999999998</v>
      </c>
      <c r="L37" s="246">
        <v>21</v>
      </c>
      <c r="M37" s="246">
        <f>G78*(1+L37/100)</f>
        <v>0</v>
      </c>
      <c r="N37" s="246">
        <v>7.8000000000000009E-4</v>
      </c>
      <c r="O37" s="246">
        <f>ROUND(E78*N37,2)</f>
        <v>0.15</v>
      </c>
      <c r="P37" s="246">
        <v>0</v>
      </c>
      <c r="Q37" s="246">
        <f>ROUND(E78*P37,2)</f>
        <v>0</v>
      </c>
      <c r="R37" s="246"/>
      <c r="S37" s="246" t="s">
        <v>284</v>
      </c>
      <c r="T37" s="140" t="s">
        <v>94</v>
      </c>
      <c r="U37" s="140">
        <v>0.81900000000000006</v>
      </c>
      <c r="V37" s="140">
        <f>ROUND(E78*U37,2)</f>
        <v>156.84</v>
      </c>
      <c r="W37" s="140"/>
      <c r="X37" s="136"/>
      <c r="Y37" s="136"/>
      <c r="Z37" s="136"/>
      <c r="AA37" s="136"/>
      <c r="AB37" s="136"/>
      <c r="AC37" s="136"/>
      <c r="AD37" s="136"/>
      <c r="AE37" s="136"/>
      <c r="AF37" s="136"/>
      <c r="AG37" s="136" t="s">
        <v>138</v>
      </c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</row>
    <row r="38" spans="1:60" ht="22.5" outlineLevel="1" x14ac:dyDescent="0.2">
      <c r="A38" s="247">
        <v>14</v>
      </c>
      <c r="B38" s="248" t="s">
        <v>118</v>
      </c>
      <c r="C38" s="253" t="s">
        <v>275</v>
      </c>
      <c r="D38" s="250" t="s">
        <v>119</v>
      </c>
      <c r="E38" s="251">
        <v>1</v>
      </c>
      <c r="F38" s="252"/>
      <c r="G38" s="246">
        <f t="shared" si="1"/>
        <v>0</v>
      </c>
      <c r="H38" s="252">
        <v>260.5</v>
      </c>
      <c r="I38" s="246">
        <f>ROUND(E80*H38,2)</f>
        <v>20058.5</v>
      </c>
      <c r="J38" s="252">
        <v>366.5</v>
      </c>
      <c r="K38" s="246">
        <f>ROUND(E80*J38,2)</f>
        <v>28220.5</v>
      </c>
      <c r="L38" s="246">
        <v>21</v>
      </c>
      <c r="M38" s="246">
        <f>G80*(1+L38/100)</f>
        <v>0</v>
      </c>
      <c r="N38" s="246">
        <v>1.3100000000000002E-3</v>
      </c>
      <c r="O38" s="246">
        <f>ROUND(E80*N38,2)</f>
        <v>0.1</v>
      </c>
      <c r="P38" s="246">
        <v>0</v>
      </c>
      <c r="Q38" s="246">
        <f>ROUND(E80*P38,2)</f>
        <v>0</v>
      </c>
      <c r="R38" s="246"/>
      <c r="S38" s="246" t="s">
        <v>284</v>
      </c>
      <c r="T38" s="140" t="s">
        <v>94</v>
      </c>
      <c r="U38" s="140">
        <v>0.79700000000000004</v>
      </c>
      <c r="V38" s="140">
        <f>ROUND(E80*U38,2)</f>
        <v>61.37</v>
      </c>
      <c r="W38" s="140"/>
      <c r="X38" s="136"/>
      <c r="Y38" s="136"/>
      <c r="Z38" s="136"/>
      <c r="AA38" s="136"/>
      <c r="AB38" s="136"/>
      <c r="AC38" s="136"/>
      <c r="AD38" s="136"/>
      <c r="AE38" s="136"/>
      <c r="AF38" s="136"/>
      <c r="AG38" s="136" t="s">
        <v>138</v>
      </c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</row>
    <row r="39" spans="1:60" ht="26.25" customHeight="1" outlineLevel="1" x14ac:dyDescent="0.2">
      <c r="A39" s="247">
        <v>15</v>
      </c>
      <c r="B39" s="248" t="s">
        <v>121</v>
      </c>
      <c r="C39" s="253" t="s">
        <v>274</v>
      </c>
      <c r="D39" s="250" t="s">
        <v>119</v>
      </c>
      <c r="E39" s="251">
        <v>1</v>
      </c>
      <c r="F39" s="252"/>
      <c r="G39" s="246">
        <f t="shared" si="1"/>
        <v>0</v>
      </c>
      <c r="H39" s="252">
        <v>0</v>
      </c>
      <c r="I39" s="246">
        <f>ROUND(E94*H39,2)</f>
        <v>0</v>
      </c>
      <c r="J39" s="252">
        <v>816</v>
      </c>
      <c r="K39" s="246">
        <f>ROUND(E94*J39,2)</f>
        <v>46512</v>
      </c>
      <c r="L39" s="246">
        <v>21</v>
      </c>
      <c r="M39" s="246">
        <f>G94*(1+L39/100)</f>
        <v>0</v>
      </c>
      <c r="N39" s="246">
        <v>0</v>
      </c>
      <c r="O39" s="246">
        <f>ROUND(E94*N39,2)</f>
        <v>0</v>
      </c>
      <c r="P39" s="246">
        <v>0</v>
      </c>
      <c r="Q39" s="246">
        <f>ROUND(E94*P39,2)</f>
        <v>0</v>
      </c>
      <c r="R39" s="246"/>
      <c r="S39" s="246" t="s">
        <v>284</v>
      </c>
      <c r="T39" s="140" t="s">
        <v>114</v>
      </c>
      <c r="U39" s="140">
        <v>0</v>
      </c>
      <c r="V39" s="140">
        <f>ROUND(E94*U39,2)</f>
        <v>0</v>
      </c>
      <c r="W39" s="140"/>
      <c r="X39" s="136"/>
      <c r="Y39" s="136"/>
      <c r="Z39" s="136"/>
      <c r="AA39" s="136"/>
      <c r="AB39" s="136"/>
      <c r="AC39" s="136"/>
      <c r="AD39" s="136"/>
      <c r="AE39" s="136"/>
      <c r="AF39" s="136"/>
      <c r="AG39" s="136" t="s">
        <v>138</v>
      </c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</row>
    <row r="40" spans="1:60" ht="22.5" outlineLevel="1" x14ac:dyDescent="0.2">
      <c r="A40" s="247">
        <v>16</v>
      </c>
      <c r="B40" s="248" t="s">
        <v>123</v>
      </c>
      <c r="C40" s="253" t="s">
        <v>404</v>
      </c>
      <c r="D40" s="250" t="s">
        <v>119</v>
      </c>
      <c r="E40" s="251">
        <v>1</v>
      </c>
      <c r="F40" s="252"/>
      <c r="G40" s="246">
        <f t="shared" si="1"/>
        <v>0</v>
      </c>
      <c r="H40" s="252"/>
      <c r="I40" s="246"/>
      <c r="J40" s="252"/>
      <c r="K40" s="246"/>
      <c r="L40" s="246"/>
      <c r="M40" s="246"/>
      <c r="N40" s="246"/>
      <c r="O40" s="246"/>
      <c r="P40" s="246"/>
      <c r="Q40" s="246"/>
      <c r="R40" s="246"/>
      <c r="S40" s="246" t="s">
        <v>284</v>
      </c>
      <c r="T40" s="140"/>
      <c r="U40" s="140"/>
      <c r="V40" s="140"/>
      <c r="W40" s="140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</row>
    <row r="41" spans="1:60" ht="22.5" outlineLevel="1" x14ac:dyDescent="0.2">
      <c r="A41" s="247">
        <v>17</v>
      </c>
      <c r="B41" s="248" t="s">
        <v>124</v>
      </c>
      <c r="C41" s="253" t="s">
        <v>276</v>
      </c>
      <c r="D41" s="250" t="s">
        <v>119</v>
      </c>
      <c r="E41" s="251">
        <v>1</v>
      </c>
      <c r="F41" s="252"/>
      <c r="G41" s="246">
        <f t="shared" si="1"/>
        <v>0</v>
      </c>
      <c r="H41" s="252"/>
      <c r="I41" s="246"/>
      <c r="J41" s="252"/>
      <c r="K41" s="246"/>
      <c r="L41" s="246"/>
      <c r="M41" s="246"/>
      <c r="N41" s="246"/>
      <c r="O41" s="246"/>
      <c r="P41" s="246"/>
      <c r="Q41" s="246"/>
      <c r="R41" s="246"/>
      <c r="S41" s="246" t="s">
        <v>284</v>
      </c>
      <c r="T41" s="140"/>
      <c r="U41" s="140"/>
      <c r="V41" s="140"/>
      <c r="W41" s="140"/>
      <c r="X41" s="136"/>
      <c r="Y41" s="136"/>
      <c r="Z41" s="136"/>
      <c r="AA41" s="136"/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</row>
    <row r="42" spans="1:60" outlineLevel="1" x14ac:dyDescent="0.2">
      <c r="A42" s="247">
        <v>18</v>
      </c>
      <c r="B42" s="248" t="s">
        <v>125</v>
      </c>
      <c r="C42" s="253" t="s">
        <v>277</v>
      </c>
      <c r="D42" s="250" t="s">
        <v>119</v>
      </c>
      <c r="E42" s="251">
        <v>1</v>
      </c>
      <c r="F42" s="252"/>
      <c r="G42" s="246">
        <f t="shared" si="1"/>
        <v>0</v>
      </c>
      <c r="H42" s="252"/>
      <c r="I42" s="246"/>
      <c r="J42" s="252"/>
      <c r="K42" s="246"/>
      <c r="L42" s="246"/>
      <c r="M42" s="246"/>
      <c r="N42" s="246"/>
      <c r="O42" s="246"/>
      <c r="P42" s="246"/>
      <c r="Q42" s="246"/>
      <c r="R42" s="246"/>
      <c r="S42" s="246" t="s">
        <v>284</v>
      </c>
      <c r="T42" s="140"/>
      <c r="U42" s="140"/>
      <c r="V42" s="140"/>
      <c r="W42" s="140"/>
      <c r="X42" s="136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</row>
    <row r="43" spans="1:60" ht="22.5" outlineLevel="1" x14ac:dyDescent="0.2">
      <c r="A43" s="247">
        <v>19</v>
      </c>
      <c r="B43" s="248" t="s">
        <v>126</v>
      </c>
      <c r="C43" s="253" t="s">
        <v>264</v>
      </c>
      <c r="D43" s="250" t="s">
        <v>93</v>
      </c>
      <c r="E43" s="251">
        <v>1.6</v>
      </c>
      <c r="F43" s="252"/>
      <c r="G43" s="246">
        <f t="shared" si="1"/>
        <v>0</v>
      </c>
      <c r="H43" s="252"/>
      <c r="I43" s="246"/>
      <c r="J43" s="252"/>
      <c r="K43" s="246"/>
      <c r="L43" s="246"/>
      <c r="M43" s="246"/>
      <c r="N43" s="246"/>
      <c r="O43" s="246"/>
      <c r="P43" s="246"/>
      <c r="Q43" s="246"/>
      <c r="R43" s="246"/>
      <c r="S43" s="246" t="s">
        <v>284</v>
      </c>
      <c r="T43" s="140"/>
      <c r="U43" s="140"/>
      <c r="V43" s="140"/>
      <c r="W43" s="140"/>
      <c r="X43" s="136"/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</row>
    <row r="44" spans="1:60" outlineLevel="1" x14ac:dyDescent="0.2">
      <c r="A44" s="247">
        <v>20</v>
      </c>
      <c r="B44" s="248" t="s">
        <v>127</v>
      </c>
      <c r="C44" s="253" t="s">
        <v>265</v>
      </c>
      <c r="D44" s="250" t="s">
        <v>119</v>
      </c>
      <c r="E44" s="251">
        <v>6</v>
      </c>
      <c r="F44" s="252"/>
      <c r="G44" s="246">
        <f t="shared" si="1"/>
        <v>0</v>
      </c>
      <c r="H44" s="252"/>
      <c r="I44" s="246"/>
      <c r="J44" s="252"/>
      <c r="K44" s="246"/>
      <c r="L44" s="246"/>
      <c r="M44" s="246"/>
      <c r="N44" s="246"/>
      <c r="O44" s="246"/>
      <c r="P44" s="246"/>
      <c r="Q44" s="246"/>
      <c r="R44" s="246"/>
      <c r="S44" s="246" t="s">
        <v>284</v>
      </c>
      <c r="T44" s="140"/>
      <c r="U44" s="140"/>
      <c r="V44" s="140"/>
      <c r="W44" s="140"/>
      <c r="X44" s="136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</row>
    <row r="45" spans="1:60" outlineLevel="1" x14ac:dyDescent="0.2">
      <c r="A45" s="247">
        <v>21</v>
      </c>
      <c r="B45" s="248" t="s">
        <v>128</v>
      </c>
      <c r="C45" s="253" t="s">
        <v>307</v>
      </c>
      <c r="D45" s="250" t="s">
        <v>119</v>
      </c>
      <c r="E45" s="251">
        <v>3</v>
      </c>
      <c r="F45" s="252"/>
      <c r="G45" s="246">
        <f t="shared" si="1"/>
        <v>0</v>
      </c>
      <c r="H45" s="252"/>
      <c r="I45" s="246"/>
      <c r="J45" s="252"/>
      <c r="K45" s="246"/>
      <c r="L45" s="246"/>
      <c r="M45" s="246"/>
      <c r="N45" s="246"/>
      <c r="O45" s="246"/>
      <c r="P45" s="246"/>
      <c r="Q45" s="246"/>
      <c r="R45" s="246"/>
      <c r="S45" s="246" t="s">
        <v>284</v>
      </c>
      <c r="T45" s="140"/>
      <c r="U45" s="140"/>
      <c r="V45" s="140"/>
      <c r="W45" s="140"/>
      <c r="X45" s="136"/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</row>
    <row r="46" spans="1:60" outlineLevel="1" x14ac:dyDescent="0.2">
      <c r="A46" s="247">
        <v>22</v>
      </c>
      <c r="B46" s="248" t="s">
        <v>201</v>
      </c>
      <c r="C46" s="253" t="s">
        <v>308</v>
      </c>
      <c r="D46" s="250" t="s">
        <v>119</v>
      </c>
      <c r="E46" s="251">
        <v>3</v>
      </c>
      <c r="F46" s="252"/>
      <c r="G46" s="246">
        <f t="shared" si="1"/>
        <v>0</v>
      </c>
      <c r="H46" s="252"/>
      <c r="I46" s="246"/>
      <c r="J46" s="252"/>
      <c r="K46" s="246"/>
      <c r="L46" s="246"/>
      <c r="M46" s="246"/>
      <c r="N46" s="246"/>
      <c r="O46" s="246"/>
      <c r="P46" s="246"/>
      <c r="Q46" s="246"/>
      <c r="R46" s="246"/>
      <c r="S46" s="246" t="s">
        <v>284</v>
      </c>
      <c r="T46" s="140"/>
      <c r="U46" s="140"/>
      <c r="V46" s="140"/>
      <c r="W46" s="140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</row>
    <row r="47" spans="1:60" ht="22.5" outlineLevel="1" x14ac:dyDescent="0.2">
      <c r="A47" s="247">
        <v>23</v>
      </c>
      <c r="B47" s="248" t="s">
        <v>202</v>
      </c>
      <c r="C47" s="253" t="s">
        <v>309</v>
      </c>
      <c r="D47" s="250" t="s">
        <v>119</v>
      </c>
      <c r="E47" s="251">
        <v>1</v>
      </c>
      <c r="F47" s="252"/>
      <c r="G47" s="246">
        <f t="shared" si="1"/>
        <v>0</v>
      </c>
      <c r="H47" s="252"/>
      <c r="I47" s="246"/>
      <c r="J47" s="252"/>
      <c r="K47" s="246"/>
      <c r="L47" s="246"/>
      <c r="M47" s="246"/>
      <c r="N47" s="246"/>
      <c r="O47" s="246"/>
      <c r="P47" s="246"/>
      <c r="Q47" s="246"/>
      <c r="R47" s="246"/>
      <c r="S47" s="246" t="s">
        <v>284</v>
      </c>
      <c r="T47" s="140"/>
      <c r="U47" s="140"/>
      <c r="V47" s="140"/>
      <c r="W47" s="140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</row>
    <row r="48" spans="1:60" outlineLevel="1" x14ac:dyDescent="0.2">
      <c r="A48" s="206" t="s">
        <v>91</v>
      </c>
      <c r="B48" s="255" t="s">
        <v>56</v>
      </c>
      <c r="C48" s="256" t="s">
        <v>57</v>
      </c>
      <c r="D48" s="257"/>
      <c r="E48" s="258"/>
      <c r="F48" s="144"/>
      <c r="G48" s="203">
        <f>SUM(G49:G64)</f>
        <v>0</v>
      </c>
      <c r="H48" s="188">
        <v>0</v>
      </c>
      <c r="I48" s="189">
        <f>ROUND(E100*H48,2)</f>
        <v>0</v>
      </c>
      <c r="J48" s="188">
        <v>72.300000000000011</v>
      </c>
      <c r="K48" s="189">
        <f>ROUND(E100*J48,2)</f>
        <v>4265.7</v>
      </c>
      <c r="L48" s="189">
        <v>21</v>
      </c>
      <c r="M48" s="189">
        <f>G100*(1+L48/100)</f>
        <v>0</v>
      </c>
      <c r="N48" s="189">
        <v>0</v>
      </c>
      <c r="O48" s="189">
        <f>ROUND(E100*N48,2)</f>
        <v>0</v>
      </c>
      <c r="P48" s="189">
        <v>0</v>
      </c>
      <c r="Q48" s="189">
        <f>ROUND(E100*P48,2)</f>
        <v>0</v>
      </c>
      <c r="R48" s="203"/>
      <c r="S48" s="203"/>
      <c r="T48" s="140" t="s">
        <v>94</v>
      </c>
      <c r="U48" s="140">
        <v>0.157</v>
      </c>
      <c r="V48" s="140">
        <f>ROUND(E100*U48,2)</f>
        <v>9.26</v>
      </c>
      <c r="W48" s="140"/>
      <c r="X48" s="136"/>
      <c r="Y48" s="136"/>
      <c r="Z48" s="136"/>
      <c r="AA48" s="136"/>
      <c r="AB48" s="136"/>
      <c r="AC48" s="136"/>
      <c r="AD48" s="136"/>
      <c r="AE48" s="136"/>
      <c r="AF48" s="136"/>
      <c r="AG48" s="136" t="s">
        <v>138</v>
      </c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</row>
    <row r="49" spans="1:60" ht="22.5" outlineLevel="1" x14ac:dyDescent="0.2">
      <c r="A49" s="247">
        <v>24</v>
      </c>
      <c r="B49" s="179" t="s">
        <v>115</v>
      </c>
      <c r="C49" s="160" t="s">
        <v>132</v>
      </c>
      <c r="D49" s="154" t="s">
        <v>133</v>
      </c>
      <c r="E49" s="155">
        <v>498</v>
      </c>
      <c r="F49" s="208"/>
      <c r="G49" s="246">
        <f t="shared" ref="G49:G64" si="2">ROUND(E49*F49,2)</f>
        <v>0</v>
      </c>
      <c r="H49" s="252"/>
      <c r="I49" s="246"/>
      <c r="J49" s="252"/>
      <c r="K49" s="246"/>
      <c r="L49" s="246"/>
      <c r="M49" s="246"/>
      <c r="N49" s="246"/>
      <c r="O49" s="246"/>
      <c r="P49" s="246"/>
      <c r="Q49" s="246"/>
      <c r="R49" s="246"/>
      <c r="S49" s="246" t="s">
        <v>284</v>
      </c>
      <c r="T49" s="140"/>
      <c r="U49" s="140"/>
      <c r="V49" s="140"/>
      <c r="W49" s="140"/>
      <c r="X49" s="136"/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</row>
    <row r="50" spans="1:60" ht="22.5" outlineLevel="1" x14ac:dyDescent="0.2">
      <c r="A50" s="247">
        <v>25</v>
      </c>
      <c r="B50" s="179" t="s">
        <v>118</v>
      </c>
      <c r="C50" s="160" t="s">
        <v>135</v>
      </c>
      <c r="D50" s="154" t="s">
        <v>133</v>
      </c>
      <c r="E50" s="155">
        <v>10</v>
      </c>
      <c r="F50" s="208"/>
      <c r="G50" s="246">
        <f t="shared" si="2"/>
        <v>0</v>
      </c>
      <c r="H50" s="252"/>
      <c r="I50" s="246"/>
      <c r="J50" s="252"/>
      <c r="K50" s="246"/>
      <c r="L50" s="246"/>
      <c r="M50" s="246"/>
      <c r="N50" s="246"/>
      <c r="O50" s="246"/>
      <c r="P50" s="246"/>
      <c r="Q50" s="246"/>
      <c r="R50" s="246"/>
      <c r="S50" s="246" t="s">
        <v>284</v>
      </c>
      <c r="T50" s="140"/>
      <c r="U50" s="140"/>
      <c r="V50" s="140"/>
      <c r="W50" s="140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</row>
    <row r="51" spans="1:60" ht="22.5" outlineLevel="1" x14ac:dyDescent="0.2">
      <c r="A51" s="247">
        <v>26</v>
      </c>
      <c r="B51" s="179" t="s">
        <v>121</v>
      </c>
      <c r="C51" s="160" t="s">
        <v>371</v>
      </c>
      <c r="D51" s="154" t="s">
        <v>133</v>
      </c>
      <c r="E51" s="155">
        <v>3.5</v>
      </c>
      <c r="F51" s="208"/>
      <c r="G51" s="246">
        <f t="shared" si="2"/>
        <v>0</v>
      </c>
      <c r="H51" s="252"/>
      <c r="I51" s="246"/>
      <c r="J51" s="252"/>
      <c r="K51" s="246"/>
      <c r="L51" s="246"/>
      <c r="M51" s="246"/>
      <c r="N51" s="246"/>
      <c r="O51" s="246"/>
      <c r="P51" s="246"/>
      <c r="Q51" s="246"/>
      <c r="R51" s="246"/>
      <c r="S51" s="246" t="s">
        <v>284</v>
      </c>
      <c r="T51" s="140"/>
      <c r="U51" s="140"/>
      <c r="V51" s="140"/>
      <c r="W51" s="140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</row>
    <row r="52" spans="1:60" ht="22.5" outlineLevel="1" x14ac:dyDescent="0.2">
      <c r="A52" s="247">
        <v>27</v>
      </c>
      <c r="B52" s="179" t="s">
        <v>123</v>
      </c>
      <c r="C52" s="160" t="s">
        <v>136</v>
      </c>
      <c r="D52" s="154" t="s">
        <v>133</v>
      </c>
      <c r="E52" s="155">
        <v>592</v>
      </c>
      <c r="F52" s="208"/>
      <c r="G52" s="246">
        <f t="shared" si="2"/>
        <v>0</v>
      </c>
      <c r="H52" s="252">
        <v>517.23</v>
      </c>
      <c r="I52" s="246">
        <f>ROUND(E106*H52,2)</f>
        <v>1551.69</v>
      </c>
      <c r="J52" s="252">
        <v>138.77000000000001</v>
      </c>
      <c r="K52" s="246">
        <f>ROUND(E106*J52,2)</f>
        <v>416.31</v>
      </c>
      <c r="L52" s="246">
        <v>21</v>
      </c>
      <c r="M52" s="246">
        <f>G106*(1+L52/100)</f>
        <v>0</v>
      </c>
      <c r="N52" s="246">
        <v>2.7E-4</v>
      </c>
      <c r="O52" s="246">
        <f>ROUND(E106*N52,2)</f>
        <v>0</v>
      </c>
      <c r="P52" s="246">
        <v>0</v>
      </c>
      <c r="Q52" s="246">
        <f>ROUND(E106*P52,2)</f>
        <v>0</v>
      </c>
      <c r="R52" s="246"/>
      <c r="S52" s="246" t="s">
        <v>284</v>
      </c>
      <c r="T52" s="140"/>
      <c r="U52" s="140">
        <v>0.33300000000000002</v>
      </c>
      <c r="V52" s="140">
        <f>ROUND(E106*U52,2)</f>
        <v>1</v>
      </c>
      <c r="W52" s="140"/>
      <c r="X52" s="136"/>
      <c r="Y52" s="136"/>
      <c r="Z52" s="136"/>
      <c r="AA52" s="136"/>
      <c r="AB52" s="136"/>
      <c r="AC52" s="136"/>
      <c r="AD52" s="136"/>
      <c r="AE52" s="136"/>
      <c r="AF52" s="136"/>
      <c r="AG52" s="136" t="s">
        <v>138</v>
      </c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</row>
    <row r="53" spans="1:60" ht="22.5" outlineLevel="1" x14ac:dyDescent="0.2">
      <c r="A53" s="247">
        <v>28</v>
      </c>
      <c r="B53" s="179" t="s">
        <v>124</v>
      </c>
      <c r="C53" s="160" t="s">
        <v>370</v>
      </c>
      <c r="D53" s="154" t="s">
        <v>133</v>
      </c>
      <c r="E53" s="155">
        <v>185</v>
      </c>
      <c r="F53" s="208"/>
      <c r="G53" s="246">
        <f t="shared" si="2"/>
        <v>0</v>
      </c>
      <c r="H53" s="252">
        <v>0</v>
      </c>
      <c r="I53" s="246">
        <f>ROUND(E108*H53,2)</f>
        <v>0</v>
      </c>
      <c r="J53" s="252">
        <v>27.200000000000003</v>
      </c>
      <c r="K53" s="246">
        <f>ROUND(E108*J53,2)</f>
        <v>17000</v>
      </c>
      <c r="L53" s="246">
        <v>21</v>
      </c>
      <c r="M53" s="246">
        <f>G108*(1+L53/100)</f>
        <v>0</v>
      </c>
      <c r="N53" s="246">
        <v>0</v>
      </c>
      <c r="O53" s="246">
        <f>ROUND(E108*N53,2)</f>
        <v>0</v>
      </c>
      <c r="P53" s="246">
        <v>0</v>
      </c>
      <c r="Q53" s="246">
        <f>ROUND(E108*P53,2)</f>
        <v>0</v>
      </c>
      <c r="R53" s="246"/>
      <c r="S53" s="246" t="s">
        <v>284</v>
      </c>
      <c r="T53" s="140"/>
      <c r="U53" s="140">
        <v>5.9000000000000004E-2</v>
      </c>
      <c r="V53" s="140">
        <f>ROUND(E108*U53,2)</f>
        <v>36.880000000000003</v>
      </c>
      <c r="W53" s="140"/>
      <c r="X53" s="136"/>
      <c r="Y53" s="136"/>
      <c r="Z53" s="136"/>
      <c r="AA53" s="136"/>
      <c r="AB53" s="136"/>
      <c r="AC53" s="136"/>
      <c r="AD53" s="136"/>
      <c r="AE53" s="136"/>
      <c r="AF53" s="136"/>
      <c r="AG53" s="136" t="s">
        <v>138</v>
      </c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</row>
    <row r="54" spans="1:60" ht="22.5" outlineLevel="1" x14ac:dyDescent="0.2">
      <c r="A54" s="247">
        <v>29</v>
      </c>
      <c r="B54" s="179" t="s">
        <v>125</v>
      </c>
      <c r="C54" s="160" t="s">
        <v>137</v>
      </c>
      <c r="D54" s="154" t="s">
        <v>133</v>
      </c>
      <c r="E54" s="155">
        <v>31.5</v>
      </c>
      <c r="F54" s="208"/>
      <c r="G54" s="246">
        <f t="shared" si="2"/>
        <v>0</v>
      </c>
      <c r="H54" s="252">
        <v>2.3600000000000003</v>
      </c>
      <c r="I54" s="246" t="e">
        <f>ROUND(#REF!*H54,2)</f>
        <v>#REF!</v>
      </c>
      <c r="J54" s="252">
        <v>27.14</v>
      </c>
      <c r="K54" s="246" t="e">
        <f>ROUND(#REF!*J54,2)</f>
        <v>#REF!</v>
      </c>
      <c r="L54" s="246">
        <v>21</v>
      </c>
      <c r="M54" s="246" t="e">
        <f>#REF!*(1+L54/100)</f>
        <v>#REF!</v>
      </c>
      <c r="N54" s="246">
        <v>0</v>
      </c>
      <c r="O54" s="246" t="e">
        <f>ROUND(#REF!*N54,2)</f>
        <v>#REF!</v>
      </c>
      <c r="P54" s="246">
        <v>0</v>
      </c>
      <c r="Q54" s="246" t="e">
        <f>ROUND(#REF!*P54,2)</f>
        <v>#REF!</v>
      </c>
      <c r="R54" s="246"/>
      <c r="S54" s="246" t="s">
        <v>284</v>
      </c>
      <c r="T54" s="140"/>
      <c r="U54" s="140">
        <v>5.9000000000000004E-2</v>
      </c>
      <c r="V54" s="140" t="e">
        <f>ROUND(#REF!*U54,2)</f>
        <v>#REF!</v>
      </c>
      <c r="W54" s="140"/>
      <c r="X54" s="136"/>
      <c r="Y54" s="136"/>
      <c r="Z54" s="136"/>
      <c r="AA54" s="136"/>
      <c r="AB54" s="136"/>
      <c r="AC54" s="136"/>
      <c r="AD54" s="136"/>
      <c r="AE54" s="136"/>
      <c r="AF54" s="136"/>
      <c r="AG54" s="136" t="s">
        <v>138</v>
      </c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</row>
    <row r="55" spans="1:60" ht="22.5" outlineLevel="1" x14ac:dyDescent="0.2">
      <c r="A55" s="247">
        <v>30</v>
      </c>
      <c r="B55" s="179" t="s">
        <v>126</v>
      </c>
      <c r="C55" s="160" t="s">
        <v>362</v>
      </c>
      <c r="D55" s="154" t="s">
        <v>133</v>
      </c>
      <c r="E55" s="155">
        <v>44</v>
      </c>
      <c r="F55" s="208"/>
      <c r="G55" s="246">
        <f t="shared" si="2"/>
        <v>0</v>
      </c>
      <c r="H55" s="252">
        <v>2.3600000000000003</v>
      </c>
      <c r="I55" s="246" t="e">
        <f>ROUND(#REF!*H55,2)</f>
        <v>#REF!</v>
      </c>
      <c r="J55" s="252">
        <v>27.14</v>
      </c>
      <c r="K55" s="246" t="e">
        <f>ROUND(#REF!*J55,2)</f>
        <v>#REF!</v>
      </c>
      <c r="L55" s="246">
        <v>21</v>
      </c>
      <c r="M55" s="246" t="e">
        <f>#REF!*(1+L55/100)</f>
        <v>#REF!</v>
      </c>
      <c r="N55" s="246">
        <v>0</v>
      </c>
      <c r="O55" s="246" t="e">
        <f>ROUND(#REF!*N55,2)</f>
        <v>#REF!</v>
      </c>
      <c r="P55" s="246">
        <v>0</v>
      </c>
      <c r="Q55" s="246" t="e">
        <f>ROUND(#REF!*P55,2)</f>
        <v>#REF!</v>
      </c>
      <c r="R55" s="246"/>
      <c r="S55" s="246" t="s">
        <v>284</v>
      </c>
      <c r="T55" s="140"/>
      <c r="U55" s="140"/>
      <c r="V55" s="140"/>
      <c r="W55" s="140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</row>
    <row r="56" spans="1:60" ht="22.5" outlineLevel="1" x14ac:dyDescent="0.2">
      <c r="A56" s="247">
        <v>31</v>
      </c>
      <c r="B56" s="179" t="s">
        <v>127</v>
      </c>
      <c r="C56" s="160" t="s">
        <v>220</v>
      </c>
      <c r="D56" s="154" t="s">
        <v>133</v>
      </c>
      <c r="E56" s="155">
        <v>7.5</v>
      </c>
      <c r="F56" s="208"/>
      <c r="G56" s="246">
        <f t="shared" si="2"/>
        <v>0</v>
      </c>
      <c r="H56" s="252"/>
      <c r="I56" s="246"/>
      <c r="J56" s="252"/>
      <c r="K56" s="246"/>
      <c r="L56" s="246"/>
      <c r="M56" s="246"/>
      <c r="N56" s="246"/>
      <c r="O56" s="246"/>
      <c r="P56" s="246"/>
      <c r="Q56" s="246"/>
      <c r="R56" s="246"/>
      <c r="S56" s="246" t="s">
        <v>284</v>
      </c>
      <c r="T56" s="140"/>
      <c r="U56" s="140"/>
      <c r="V56" s="140"/>
      <c r="W56" s="140"/>
      <c r="X56" s="136"/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</row>
    <row r="57" spans="1:60" ht="22.5" outlineLevel="1" x14ac:dyDescent="0.2">
      <c r="A57" s="247">
        <v>32</v>
      </c>
      <c r="B57" s="179" t="s">
        <v>128</v>
      </c>
      <c r="C57" s="160" t="s">
        <v>363</v>
      </c>
      <c r="D57" s="154" t="s">
        <v>133</v>
      </c>
      <c r="E57" s="155">
        <v>4.5</v>
      </c>
      <c r="F57" s="208"/>
      <c r="G57" s="246">
        <f t="shared" si="2"/>
        <v>0</v>
      </c>
      <c r="H57" s="252"/>
      <c r="I57" s="246"/>
      <c r="J57" s="252"/>
      <c r="K57" s="246"/>
      <c r="L57" s="246"/>
      <c r="M57" s="246"/>
      <c r="N57" s="246"/>
      <c r="O57" s="246"/>
      <c r="P57" s="246"/>
      <c r="Q57" s="246"/>
      <c r="R57" s="246"/>
      <c r="S57" s="246" t="s">
        <v>284</v>
      </c>
      <c r="T57" s="140"/>
      <c r="U57" s="140"/>
      <c r="V57" s="140"/>
      <c r="W57" s="140"/>
      <c r="X57" s="136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</row>
    <row r="58" spans="1:60" ht="22.5" outlineLevel="1" x14ac:dyDescent="0.2">
      <c r="A58" s="247">
        <v>33</v>
      </c>
      <c r="B58" s="179" t="s">
        <v>201</v>
      </c>
      <c r="C58" s="160" t="s">
        <v>365</v>
      </c>
      <c r="D58" s="154" t="s">
        <v>133</v>
      </c>
      <c r="E58" s="155">
        <v>49</v>
      </c>
      <c r="F58" s="208"/>
      <c r="G58" s="246">
        <f t="shared" si="2"/>
        <v>0</v>
      </c>
      <c r="H58" s="252"/>
      <c r="I58" s="246"/>
      <c r="J58" s="252"/>
      <c r="K58" s="246"/>
      <c r="L58" s="246"/>
      <c r="M58" s="246"/>
      <c r="N58" s="246"/>
      <c r="O58" s="246"/>
      <c r="P58" s="246"/>
      <c r="Q58" s="246"/>
      <c r="R58" s="246"/>
      <c r="S58" s="246" t="s">
        <v>284</v>
      </c>
      <c r="T58" s="140"/>
      <c r="U58" s="140"/>
      <c r="V58" s="140"/>
      <c r="W58" s="140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</row>
    <row r="59" spans="1:60" ht="22.5" outlineLevel="1" x14ac:dyDescent="0.2">
      <c r="A59" s="247">
        <v>34</v>
      </c>
      <c r="B59" s="179" t="s">
        <v>202</v>
      </c>
      <c r="C59" s="160" t="s">
        <v>364</v>
      </c>
      <c r="D59" s="154" t="s">
        <v>133</v>
      </c>
      <c r="E59" s="155">
        <v>40</v>
      </c>
      <c r="F59" s="208"/>
      <c r="G59" s="246">
        <f t="shared" si="2"/>
        <v>0</v>
      </c>
      <c r="H59" s="252"/>
      <c r="I59" s="246"/>
      <c r="J59" s="252"/>
      <c r="K59" s="246"/>
      <c r="L59" s="246"/>
      <c r="M59" s="246"/>
      <c r="N59" s="246"/>
      <c r="O59" s="246"/>
      <c r="P59" s="246"/>
      <c r="Q59" s="246"/>
      <c r="R59" s="246"/>
      <c r="S59" s="246" t="s">
        <v>284</v>
      </c>
      <c r="T59" s="140"/>
      <c r="U59" s="140"/>
      <c r="V59" s="140"/>
      <c r="W59" s="140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</row>
    <row r="60" spans="1:60" ht="22.5" outlineLevel="1" x14ac:dyDescent="0.2">
      <c r="A60" s="247">
        <v>35</v>
      </c>
      <c r="B60" s="179" t="s">
        <v>204</v>
      </c>
      <c r="C60" s="160" t="s">
        <v>368</v>
      </c>
      <c r="D60" s="154" t="s">
        <v>133</v>
      </c>
      <c r="E60" s="155">
        <v>11</v>
      </c>
      <c r="F60" s="208"/>
      <c r="G60" s="246">
        <f t="shared" si="2"/>
        <v>0</v>
      </c>
      <c r="H60" s="252"/>
      <c r="I60" s="246"/>
      <c r="J60" s="252"/>
      <c r="K60" s="246"/>
      <c r="L60" s="246"/>
      <c r="M60" s="246"/>
      <c r="N60" s="246"/>
      <c r="O60" s="246"/>
      <c r="P60" s="246"/>
      <c r="Q60" s="246"/>
      <c r="R60" s="246"/>
      <c r="S60" s="246" t="s">
        <v>284</v>
      </c>
      <c r="T60" s="140"/>
      <c r="U60" s="140"/>
      <c r="V60" s="140"/>
      <c r="W60" s="140"/>
      <c r="X60" s="136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</row>
    <row r="61" spans="1:60" ht="22.5" outlineLevel="1" x14ac:dyDescent="0.2">
      <c r="A61" s="247">
        <v>36</v>
      </c>
      <c r="B61" s="179" t="s">
        <v>205</v>
      </c>
      <c r="C61" s="160" t="s">
        <v>366</v>
      </c>
      <c r="D61" s="154" t="s">
        <v>133</v>
      </c>
      <c r="E61" s="155">
        <v>7</v>
      </c>
      <c r="F61" s="208"/>
      <c r="G61" s="246">
        <f t="shared" si="2"/>
        <v>0</v>
      </c>
      <c r="H61" s="252">
        <v>0</v>
      </c>
      <c r="I61" s="246">
        <f>ROUND(E113*H61,2)</f>
        <v>0</v>
      </c>
      <c r="J61" s="252">
        <v>500</v>
      </c>
      <c r="K61" s="246">
        <f>ROUND(E113*J61,2)</f>
        <v>2000</v>
      </c>
      <c r="L61" s="246">
        <v>21</v>
      </c>
      <c r="M61" s="246">
        <f>G113*(1+L61/100)</f>
        <v>0</v>
      </c>
      <c r="N61" s="246">
        <v>0</v>
      </c>
      <c r="O61" s="246">
        <f>ROUND(E113*N61,2)</f>
        <v>0</v>
      </c>
      <c r="P61" s="246">
        <v>0</v>
      </c>
      <c r="Q61" s="246">
        <f>ROUND(E113*P61,2)</f>
        <v>0</v>
      </c>
      <c r="R61" s="246"/>
      <c r="S61" s="246" t="s">
        <v>284</v>
      </c>
      <c r="T61" s="140"/>
      <c r="U61" s="140"/>
      <c r="V61" s="140"/>
      <c r="W61" s="140"/>
      <c r="X61" s="136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</row>
    <row r="62" spans="1:60" ht="22.5" outlineLevel="1" x14ac:dyDescent="0.2">
      <c r="A62" s="247">
        <v>37</v>
      </c>
      <c r="B62" s="179" t="s">
        <v>206</v>
      </c>
      <c r="C62" s="160" t="s">
        <v>367</v>
      </c>
      <c r="D62" s="154" t="s">
        <v>133</v>
      </c>
      <c r="E62" s="155">
        <v>37.5</v>
      </c>
      <c r="F62" s="208"/>
      <c r="G62" s="246">
        <f t="shared" si="2"/>
        <v>0</v>
      </c>
      <c r="H62" s="252">
        <v>0</v>
      </c>
      <c r="I62" s="246">
        <f>ROUND(E114*H62,2)</f>
        <v>0</v>
      </c>
      <c r="J62" s="252">
        <v>500</v>
      </c>
      <c r="K62" s="246">
        <f>ROUND(E114*J62,2)</f>
        <v>15000</v>
      </c>
      <c r="L62" s="246">
        <v>21</v>
      </c>
      <c r="M62" s="246">
        <f>G114*(1+L62/100)</f>
        <v>0</v>
      </c>
      <c r="N62" s="246">
        <v>0</v>
      </c>
      <c r="O62" s="246">
        <f>ROUND(E114*N62,2)</f>
        <v>0</v>
      </c>
      <c r="P62" s="246">
        <v>0</v>
      </c>
      <c r="Q62" s="246">
        <f>ROUND(E114*P62,2)</f>
        <v>0</v>
      </c>
      <c r="R62" s="246"/>
      <c r="S62" s="246" t="s">
        <v>284</v>
      </c>
      <c r="T62" s="140" t="s">
        <v>114</v>
      </c>
      <c r="U62" s="140">
        <v>0</v>
      </c>
      <c r="V62" s="140">
        <f>ROUND(E114*U62,2)</f>
        <v>0</v>
      </c>
      <c r="W62" s="140"/>
      <c r="X62" s="136"/>
      <c r="Y62" s="136"/>
      <c r="Z62" s="136"/>
      <c r="AA62" s="136"/>
      <c r="AB62" s="136"/>
      <c r="AC62" s="136"/>
      <c r="AD62" s="136"/>
      <c r="AE62" s="136"/>
      <c r="AF62" s="136"/>
      <c r="AG62" s="136" t="s">
        <v>138</v>
      </c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</row>
    <row r="63" spans="1:60" ht="15" customHeight="1" outlineLevel="1" x14ac:dyDescent="0.2">
      <c r="A63" s="247">
        <v>38</v>
      </c>
      <c r="B63" s="169" t="s">
        <v>185</v>
      </c>
      <c r="C63" s="170" t="s">
        <v>394</v>
      </c>
      <c r="D63" s="171" t="s">
        <v>133</v>
      </c>
      <c r="E63" s="177">
        <v>9.5</v>
      </c>
      <c r="F63" s="172"/>
      <c r="G63" s="246">
        <f t="shared" si="2"/>
        <v>0</v>
      </c>
      <c r="H63" s="252"/>
      <c r="I63" s="246"/>
      <c r="J63" s="252"/>
      <c r="K63" s="246"/>
      <c r="L63" s="246"/>
      <c r="M63" s="246"/>
      <c r="N63" s="246"/>
      <c r="O63" s="246"/>
      <c r="P63" s="246"/>
      <c r="Q63" s="246"/>
      <c r="R63" s="246"/>
      <c r="S63" s="246" t="s">
        <v>284</v>
      </c>
      <c r="T63" s="140"/>
      <c r="U63" s="140"/>
      <c r="V63" s="140"/>
      <c r="W63" s="140"/>
      <c r="X63" s="136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</row>
    <row r="64" spans="1:60" ht="22.5" outlineLevel="1" x14ac:dyDescent="0.2">
      <c r="A64" s="247">
        <v>39</v>
      </c>
      <c r="B64" s="169" t="s">
        <v>372</v>
      </c>
      <c r="C64" s="170" t="s">
        <v>373</v>
      </c>
      <c r="D64" s="171" t="s">
        <v>0</v>
      </c>
      <c r="E64" s="177">
        <f>SUM(G49:G63)*0.01</f>
        <v>0</v>
      </c>
      <c r="F64" s="172">
        <v>2.35</v>
      </c>
      <c r="G64" s="246">
        <f t="shared" si="2"/>
        <v>0</v>
      </c>
      <c r="H64" s="252"/>
      <c r="I64" s="246"/>
      <c r="J64" s="252"/>
      <c r="K64" s="246"/>
      <c r="L64" s="246"/>
      <c r="M64" s="246"/>
      <c r="N64" s="246"/>
      <c r="O64" s="246"/>
      <c r="P64" s="246"/>
      <c r="Q64" s="246"/>
      <c r="R64" s="246"/>
      <c r="S64" s="246" t="s">
        <v>281</v>
      </c>
      <c r="T64" s="140"/>
      <c r="U64" s="140"/>
      <c r="V64" s="140"/>
      <c r="W64" s="140"/>
      <c r="X64" s="136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</row>
    <row r="65" spans="1:60" outlineLevel="1" x14ac:dyDescent="0.2">
      <c r="A65" s="259" t="s">
        <v>91</v>
      </c>
      <c r="B65" s="146" t="s">
        <v>58</v>
      </c>
      <c r="C65" s="158" t="s">
        <v>59</v>
      </c>
      <c r="D65" s="147"/>
      <c r="E65" s="148"/>
      <c r="F65" s="149"/>
      <c r="G65" s="203">
        <f>SUM(G66:G132)</f>
        <v>0</v>
      </c>
      <c r="H65" s="141">
        <v>850</v>
      </c>
      <c r="I65" s="140">
        <f>ROUND(E115*H65,2)</f>
        <v>8500</v>
      </c>
      <c r="J65" s="141">
        <v>0</v>
      </c>
      <c r="K65" s="140">
        <f>ROUND(E115*J65,2)</f>
        <v>0</v>
      </c>
      <c r="L65" s="140">
        <v>21</v>
      </c>
      <c r="M65" s="140">
        <f>G115*(1+L65/100)</f>
        <v>0</v>
      </c>
      <c r="N65" s="140">
        <v>0</v>
      </c>
      <c r="O65" s="140">
        <f>ROUND(E115*N65,2)</f>
        <v>0</v>
      </c>
      <c r="P65" s="140">
        <v>0</v>
      </c>
      <c r="Q65" s="140">
        <f>ROUND(E115*P65,2)</f>
        <v>0</v>
      </c>
      <c r="R65" s="203"/>
      <c r="S65" s="203"/>
      <c r="T65" s="140" t="s">
        <v>114</v>
      </c>
      <c r="U65" s="140">
        <v>0</v>
      </c>
      <c r="V65" s="140">
        <f>ROUND(E115*U65,2)</f>
        <v>0</v>
      </c>
      <c r="W65" s="140"/>
      <c r="X65" s="136"/>
      <c r="Y65" s="136"/>
      <c r="Z65" s="136"/>
      <c r="AA65" s="136"/>
      <c r="AB65" s="136"/>
      <c r="AC65" s="136"/>
      <c r="AD65" s="136"/>
      <c r="AE65" s="136"/>
      <c r="AF65" s="136"/>
      <c r="AG65" s="136" t="s">
        <v>117</v>
      </c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</row>
    <row r="66" spans="1:60" outlineLevel="1" x14ac:dyDescent="0.2">
      <c r="A66" s="209">
        <v>40</v>
      </c>
      <c r="B66" s="180" t="s">
        <v>247</v>
      </c>
      <c r="C66" s="167" t="s">
        <v>248</v>
      </c>
      <c r="D66" s="168" t="s">
        <v>133</v>
      </c>
      <c r="E66" s="155">
        <v>88</v>
      </c>
      <c r="F66" s="156"/>
      <c r="G66" s="165">
        <f>E66*F66</f>
        <v>0</v>
      </c>
      <c r="H66" s="141">
        <v>0</v>
      </c>
      <c r="I66" s="140">
        <f>ROUND(E116*H66,2)</f>
        <v>0</v>
      </c>
      <c r="J66" s="141">
        <v>600</v>
      </c>
      <c r="K66" s="140">
        <f>ROUND(E116*J66,2)</f>
        <v>16800</v>
      </c>
      <c r="L66" s="140">
        <v>21</v>
      </c>
      <c r="M66" s="140">
        <f>G116*(1+L66/100)</f>
        <v>0</v>
      </c>
      <c r="N66" s="140">
        <v>0</v>
      </c>
      <c r="O66" s="140">
        <f>ROUND(E116*N66,2)</f>
        <v>0</v>
      </c>
      <c r="P66" s="140">
        <v>0</v>
      </c>
      <c r="Q66" s="140">
        <f>ROUND(E116*P66,2)</f>
        <v>0</v>
      </c>
      <c r="R66" s="140" t="s">
        <v>282</v>
      </c>
      <c r="S66" s="190" t="s">
        <v>281</v>
      </c>
      <c r="T66" s="140" t="s">
        <v>114</v>
      </c>
      <c r="U66" s="140">
        <v>0</v>
      </c>
      <c r="V66" s="140">
        <f>ROUND(E116*U66,2)</f>
        <v>0</v>
      </c>
      <c r="W66" s="140"/>
      <c r="X66" s="136"/>
      <c r="Y66" s="136"/>
      <c r="Z66" s="136"/>
      <c r="AA66" s="136"/>
      <c r="AB66" s="136"/>
      <c r="AC66" s="136"/>
      <c r="AD66" s="136"/>
      <c r="AE66" s="136"/>
      <c r="AF66" s="136"/>
      <c r="AG66" s="136" t="s">
        <v>138</v>
      </c>
      <c r="AH66" s="136"/>
      <c r="AI66" s="136"/>
      <c r="AJ66" s="136"/>
      <c r="AK66" s="136"/>
      <c r="AL66" s="136"/>
      <c r="AM66" s="136"/>
      <c r="AN66" s="136"/>
      <c r="AO66" s="136"/>
      <c r="AP66" s="136"/>
      <c r="AQ66" s="136"/>
      <c r="AR66" s="136"/>
      <c r="AS66" s="136"/>
      <c r="AT66" s="136"/>
      <c r="AU66" s="136"/>
      <c r="AV66" s="136"/>
      <c r="AW66" s="136"/>
      <c r="AX66" s="136"/>
      <c r="AY66" s="136"/>
      <c r="AZ66" s="136"/>
      <c r="BA66" s="136"/>
      <c r="BB66" s="136"/>
      <c r="BC66" s="136"/>
      <c r="BD66" s="136"/>
      <c r="BE66" s="136"/>
      <c r="BF66" s="136"/>
      <c r="BG66" s="136"/>
      <c r="BH66" s="136"/>
    </row>
    <row r="67" spans="1:60" outlineLevel="1" x14ac:dyDescent="0.2">
      <c r="A67" s="223"/>
      <c r="B67" s="215"/>
      <c r="C67" s="216" t="s">
        <v>280</v>
      </c>
      <c r="D67" s="217"/>
      <c r="E67" s="224"/>
      <c r="F67" s="224"/>
      <c r="G67" s="225"/>
      <c r="H67" s="188"/>
      <c r="I67" s="189"/>
      <c r="J67" s="188"/>
      <c r="K67" s="189"/>
      <c r="L67" s="189"/>
      <c r="M67" s="189"/>
      <c r="N67" s="189"/>
      <c r="O67" s="189"/>
      <c r="P67" s="189"/>
      <c r="Q67" s="189"/>
      <c r="R67" s="218"/>
      <c r="S67" s="189"/>
      <c r="T67" s="140"/>
      <c r="U67" s="140"/>
      <c r="V67" s="140"/>
      <c r="W67" s="140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6"/>
      <c r="AL67" s="136"/>
      <c r="AM67" s="136"/>
      <c r="AN67" s="136"/>
      <c r="AO67" s="136"/>
      <c r="AP67" s="136"/>
      <c r="AQ67" s="136"/>
      <c r="AR67" s="136"/>
      <c r="AS67" s="136"/>
      <c r="AT67" s="136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136"/>
      <c r="BF67" s="136"/>
      <c r="BG67" s="136"/>
      <c r="BH67" s="136"/>
    </row>
    <row r="68" spans="1:60" ht="15" customHeight="1" outlineLevel="1" x14ac:dyDescent="0.2">
      <c r="A68" s="181">
        <v>41</v>
      </c>
      <c r="B68" s="210" t="s">
        <v>139</v>
      </c>
      <c r="C68" s="211" t="s">
        <v>140</v>
      </c>
      <c r="D68" s="212" t="s">
        <v>133</v>
      </c>
      <c r="E68" s="213">
        <v>67</v>
      </c>
      <c r="F68" s="214"/>
      <c r="G68" s="220">
        <f t="shared" ref="G68:G132" si="3">ROUND(E68*F68,2)</f>
        <v>0</v>
      </c>
      <c r="H68" s="221">
        <v>0</v>
      </c>
      <c r="I68" s="220">
        <f>ROUND(E118*H68,2)</f>
        <v>0</v>
      </c>
      <c r="J68" s="221">
        <v>1050</v>
      </c>
      <c r="K68" s="220">
        <f>ROUND(E118*J68,2)</f>
        <v>2100</v>
      </c>
      <c r="L68" s="220">
        <v>21</v>
      </c>
      <c r="M68" s="220">
        <f>G118*(1+L68/100)</f>
        <v>0</v>
      </c>
      <c r="N68" s="220">
        <v>0</v>
      </c>
      <c r="O68" s="220">
        <f>ROUND(E118*N68,2)</f>
        <v>0</v>
      </c>
      <c r="P68" s="220">
        <v>0</v>
      </c>
      <c r="Q68" s="220">
        <f>ROUND(E118*P68,2)</f>
        <v>0</v>
      </c>
      <c r="R68" s="220" t="s">
        <v>282</v>
      </c>
      <c r="S68" s="220" t="s">
        <v>281</v>
      </c>
      <c r="T68" s="140" t="s">
        <v>114</v>
      </c>
      <c r="U68" s="140">
        <v>0</v>
      </c>
      <c r="V68" s="140">
        <f>ROUND(E118*U68,2)</f>
        <v>0</v>
      </c>
      <c r="W68" s="140"/>
      <c r="X68" s="136"/>
      <c r="Y68" s="136"/>
      <c r="Z68" s="136"/>
      <c r="AA68" s="136"/>
      <c r="AB68" s="136"/>
      <c r="AC68" s="136"/>
      <c r="AD68" s="136"/>
      <c r="AE68" s="136"/>
      <c r="AF68" s="136"/>
      <c r="AG68" s="136" t="s">
        <v>138</v>
      </c>
      <c r="AH68" s="136"/>
      <c r="AI68" s="136"/>
      <c r="AJ68" s="136"/>
      <c r="AK68" s="136"/>
      <c r="AL68" s="136"/>
      <c r="AM68" s="136"/>
      <c r="AN68" s="136"/>
      <c r="AO68" s="136"/>
      <c r="AP68" s="136"/>
      <c r="AQ68" s="136"/>
      <c r="AR68" s="136"/>
      <c r="AS68" s="136"/>
      <c r="AT68" s="136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136"/>
      <c r="BF68" s="136"/>
      <c r="BG68" s="136"/>
      <c r="BH68" s="136"/>
    </row>
    <row r="69" spans="1:60" ht="15" customHeight="1" outlineLevel="1" x14ac:dyDescent="0.2">
      <c r="A69" s="222"/>
      <c r="B69" s="169"/>
      <c r="C69" s="170" t="s">
        <v>280</v>
      </c>
      <c r="D69" s="171"/>
      <c r="E69" s="177"/>
      <c r="F69" s="177"/>
      <c r="G69" s="140"/>
      <c r="H69" s="141"/>
      <c r="I69" s="140"/>
      <c r="J69" s="141"/>
      <c r="K69" s="140"/>
      <c r="L69" s="140"/>
      <c r="M69" s="140"/>
      <c r="N69" s="140"/>
      <c r="O69" s="140"/>
      <c r="P69" s="140"/>
      <c r="Q69" s="140"/>
      <c r="S69" s="140"/>
      <c r="T69" s="140"/>
      <c r="U69" s="140"/>
      <c r="V69" s="140"/>
      <c r="W69" s="140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6"/>
      <c r="AL69" s="136"/>
      <c r="AM69" s="136"/>
      <c r="AN69" s="136"/>
      <c r="AO69" s="136"/>
      <c r="AP69" s="136"/>
      <c r="AQ69" s="136"/>
      <c r="AR69" s="136"/>
      <c r="AS69" s="136"/>
      <c r="AT69" s="136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136"/>
      <c r="BF69" s="136"/>
      <c r="BG69" s="136"/>
      <c r="BH69" s="136"/>
    </row>
    <row r="70" spans="1:60" ht="15" customHeight="1" outlineLevel="1" x14ac:dyDescent="0.2">
      <c r="A70" s="247">
        <v>42</v>
      </c>
      <c r="B70" s="248" t="s">
        <v>141</v>
      </c>
      <c r="C70" s="253" t="s">
        <v>142</v>
      </c>
      <c r="D70" s="250" t="s">
        <v>133</v>
      </c>
      <c r="E70" s="251">
        <v>47</v>
      </c>
      <c r="F70" s="252"/>
      <c r="G70" s="246">
        <f t="shared" si="3"/>
        <v>0</v>
      </c>
      <c r="H70" s="252">
        <v>150</v>
      </c>
      <c r="I70" s="246">
        <f>ROUND(E120*H70,2)</f>
        <v>9000</v>
      </c>
      <c r="J70" s="252">
        <v>0</v>
      </c>
      <c r="K70" s="246">
        <f>ROUND(E120*J70,2)</f>
        <v>0</v>
      </c>
      <c r="L70" s="246">
        <v>21</v>
      </c>
      <c r="M70" s="246">
        <f>G120*(1+L70/100)</f>
        <v>0</v>
      </c>
      <c r="N70" s="246">
        <v>0</v>
      </c>
      <c r="O70" s="246">
        <f>ROUND(E120*N70,2)</f>
        <v>0</v>
      </c>
      <c r="P70" s="246">
        <v>0</v>
      </c>
      <c r="Q70" s="246">
        <f>ROUND(E120*P70,2)</f>
        <v>0</v>
      </c>
      <c r="R70" s="246" t="s">
        <v>282</v>
      </c>
      <c r="S70" s="246" t="s">
        <v>281</v>
      </c>
      <c r="T70" s="140" t="s">
        <v>114</v>
      </c>
      <c r="U70" s="140">
        <v>0</v>
      </c>
      <c r="V70" s="140">
        <f>ROUND(E120*U70,2)</f>
        <v>0</v>
      </c>
      <c r="W70" s="140"/>
      <c r="X70" s="136"/>
      <c r="Y70" s="136"/>
      <c r="Z70" s="136"/>
      <c r="AA70" s="136"/>
      <c r="AB70" s="136"/>
      <c r="AC70" s="136"/>
      <c r="AD70" s="136"/>
      <c r="AE70" s="136"/>
      <c r="AF70" s="136"/>
      <c r="AG70" s="136" t="s">
        <v>134</v>
      </c>
      <c r="AH70" s="136"/>
      <c r="AI70" s="136"/>
      <c r="AJ70" s="136"/>
      <c r="AK70" s="136"/>
      <c r="AL70" s="136"/>
      <c r="AM70" s="136"/>
      <c r="AN70" s="136"/>
      <c r="AO70" s="136"/>
      <c r="AP70" s="136"/>
      <c r="AQ70" s="136"/>
      <c r="AR70" s="136"/>
      <c r="AS70" s="136"/>
      <c r="AT70" s="136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136"/>
      <c r="BF70" s="136"/>
      <c r="BG70" s="136"/>
      <c r="BH70" s="136"/>
    </row>
    <row r="71" spans="1:60" ht="15" customHeight="1" outlineLevel="1" x14ac:dyDescent="0.2">
      <c r="A71" s="219"/>
      <c r="B71" s="185"/>
      <c r="C71" s="226" t="s">
        <v>280</v>
      </c>
      <c r="D71" s="227"/>
      <c r="E71" s="224"/>
      <c r="F71" s="224"/>
      <c r="G71" s="189"/>
      <c r="H71" s="188"/>
      <c r="I71" s="189"/>
      <c r="J71" s="188"/>
      <c r="K71" s="189"/>
      <c r="L71" s="189"/>
      <c r="M71" s="189"/>
      <c r="N71" s="189"/>
      <c r="O71" s="189"/>
      <c r="P71" s="189"/>
      <c r="Q71" s="189"/>
      <c r="R71" s="218"/>
      <c r="S71" s="189"/>
      <c r="T71" s="140"/>
      <c r="U71" s="140"/>
      <c r="V71" s="140"/>
      <c r="W71" s="140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36"/>
      <c r="AS71" s="136"/>
      <c r="AT71" s="136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136"/>
      <c r="BF71" s="136"/>
      <c r="BG71" s="136"/>
      <c r="BH71" s="136"/>
    </row>
    <row r="72" spans="1:60" outlineLevel="1" x14ac:dyDescent="0.2">
      <c r="A72" s="181">
        <v>43</v>
      </c>
      <c r="B72" s="210" t="s">
        <v>250</v>
      </c>
      <c r="C72" s="211" t="s">
        <v>249</v>
      </c>
      <c r="D72" s="212" t="s">
        <v>133</v>
      </c>
      <c r="E72" s="213">
        <v>2</v>
      </c>
      <c r="F72" s="214"/>
      <c r="G72" s="229">
        <f t="shared" ref="G72" si="4">ROUND(E72*F72,2)</f>
        <v>0</v>
      </c>
      <c r="H72" s="230">
        <v>0</v>
      </c>
      <c r="I72" s="231">
        <f>ROUND(E121*H72,2)</f>
        <v>0</v>
      </c>
      <c r="J72" s="230">
        <v>650</v>
      </c>
      <c r="K72" s="231">
        <f>ROUND(E121*J72,2)</f>
        <v>10400</v>
      </c>
      <c r="L72" s="231">
        <v>21</v>
      </c>
      <c r="M72" s="231">
        <f>G121*(1+L72/100)</f>
        <v>0</v>
      </c>
      <c r="N72" s="231">
        <v>0</v>
      </c>
      <c r="O72" s="231">
        <f>ROUND(E121*N72,2)</f>
        <v>0</v>
      </c>
      <c r="P72" s="231">
        <v>0</v>
      </c>
      <c r="Q72" s="231">
        <f>ROUND(E121*P72,2)</f>
        <v>0</v>
      </c>
      <c r="R72" s="231" t="s">
        <v>282</v>
      </c>
      <c r="S72" s="232" t="s">
        <v>281</v>
      </c>
      <c r="T72" s="140" t="s">
        <v>114</v>
      </c>
      <c r="U72" s="140">
        <v>0</v>
      </c>
      <c r="V72" s="140">
        <f>ROUND(E121*U72,2)</f>
        <v>0</v>
      </c>
      <c r="W72" s="140"/>
      <c r="X72" s="136"/>
      <c r="Y72" s="136"/>
      <c r="Z72" s="136"/>
      <c r="AA72" s="136"/>
      <c r="AB72" s="136"/>
      <c r="AC72" s="136"/>
      <c r="AD72" s="136"/>
      <c r="AE72" s="136"/>
      <c r="AF72" s="136"/>
      <c r="AG72" s="136" t="s">
        <v>165</v>
      </c>
      <c r="AH72" s="136"/>
      <c r="AI72" s="136"/>
      <c r="AJ72" s="136"/>
      <c r="AK72" s="136"/>
      <c r="AL72" s="136"/>
      <c r="AM72" s="136"/>
      <c r="AN72" s="136"/>
      <c r="AO72" s="136"/>
      <c r="AP72" s="136"/>
      <c r="AQ72" s="136"/>
      <c r="AR72" s="136"/>
      <c r="AS72" s="136"/>
      <c r="AT72" s="136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136"/>
      <c r="BF72" s="136"/>
      <c r="BG72" s="136"/>
      <c r="BH72" s="136"/>
    </row>
    <row r="73" spans="1:60" outlineLevel="1" x14ac:dyDescent="0.2">
      <c r="A73" s="219"/>
      <c r="B73" s="169"/>
      <c r="C73" s="170" t="s">
        <v>280</v>
      </c>
      <c r="D73" s="171"/>
      <c r="E73" s="177"/>
      <c r="F73" s="177"/>
      <c r="G73" s="140"/>
      <c r="H73" s="141"/>
      <c r="I73" s="140"/>
      <c r="J73" s="141"/>
      <c r="K73" s="140"/>
      <c r="L73" s="140"/>
      <c r="M73" s="140"/>
      <c r="N73" s="140"/>
      <c r="O73" s="140"/>
      <c r="P73" s="140"/>
      <c r="Q73" s="140"/>
      <c r="S73" s="140"/>
      <c r="T73" s="140"/>
      <c r="U73" s="140"/>
      <c r="V73" s="140"/>
      <c r="W73" s="140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6"/>
      <c r="AL73" s="136"/>
      <c r="AM73" s="136"/>
      <c r="AN73" s="136"/>
      <c r="AO73" s="136"/>
      <c r="AP73" s="136"/>
      <c r="AQ73" s="136"/>
      <c r="AR73" s="136"/>
      <c r="AS73" s="136"/>
      <c r="AT73" s="136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136"/>
      <c r="BF73" s="136"/>
      <c r="BG73" s="136"/>
      <c r="BH73" s="136"/>
    </row>
    <row r="74" spans="1:60" outlineLevel="1" x14ac:dyDescent="0.2">
      <c r="A74" s="182">
        <v>44</v>
      </c>
      <c r="B74" s="179" t="s">
        <v>143</v>
      </c>
      <c r="C74" s="160" t="s">
        <v>144</v>
      </c>
      <c r="D74" s="154" t="s">
        <v>133</v>
      </c>
      <c r="E74" s="155">
        <v>22</v>
      </c>
      <c r="F74" s="156"/>
      <c r="G74" s="157">
        <f t="shared" si="3"/>
        <v>0</v>
      </c>
      <c r="H74" s="141">
        <v>0</v>
      </c>
      <c r="I74" s="140">
        <f>ROUND(E122*H74,2)</f>
        <v>0</v>
      </c>
      <c r="J74" s="141">
        <v>650</v>
      </c>
      <c r="K74" s="140">
        <f>ROUND(E122*J74,2)</f>
        <v>6500</v>
      </c>
      <c r="L74" s="140">
        <v>21</v>
      </c>
      <c r="M74" s="140">
        <f>G122*(1+L74/100)</f>
        <v>0</v>
      </c>
      <c r="N74" s="140">
        <v>0</v>
      </c>
      <c r="O74" s="140">
        <f>ROUND(E122*N74,2)</f>
        <v>0</v>
      </c>
      <c r="P74" s="140">
        <v>0</v>
      </c>
      <c r="Q74" s="140">
        <f>ROUND(E122*P74,2)</f>
        <v>0</v>
      </c>
      <c r="R74" s="140" t="s">
        <v>282</v>
      </c>
      <c r="S74" s="140" t="s">
        <v>281</v>
      </c>
      <c r="T74" s="140" t="s">
        <v>114</v>
      </c>
      <c r="U74" s="140">
        <v>0</v>
      </c>
      <c r="V74" s="140">
        <f>ROUND(E122*U74,2)</f>
        <v>0</v>
      </c>
      <c r="W74" s="140"/>
      <c r="X74" s="136"/>
      <c r="Y74" s="136"/>
      <c r="Z74" s="136"/>
      <c r="AA74" s="136"/>
      <c r="AB74" s="136"/>
      <c r="AC74" s="136"/>
      <c r="AD74" s="136"/>
      <c r="AE74" s="136"/>
      <c r="AF74" s="136"/>
      <c r="AG74" s="136" t="s">
        <v>165</v>
      </c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136"/>
      <c r="AT74" s="136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136"/>
      <c r="BF74" s="136"/>
      <c r="BG74" s="136"/>
      <c r="BH74" s="136"/>
    </row>
    <row r="75" spans="1:60" outlineLevel="1" x14ac:dyDescent="0.2">
      <c r="A75" s="219"/>
      <c r="B75" s="185"/>
      <c r="C75" s="226" t="s">
        <v>280</v>
      </c>
      <c r="D75" s="227"/>
      <c r="E75" s="224"/>
      <c r="F75" s="224"/>
      <c r="G75" s="189"/>
      <c r="H75" s="188"/>
      <c r="I75" s="189"/>
      <c r="J75" s="188"/>
      <c r="K75" s="189"/>
      <c r="L75" s="189"/>
      <c r="M75" s="189"/>
      <c r="N75" s="189"/>
      <c r="O75" s="189"/>
      <c r="P75" s="189"/>
      <c r="Q75" s="189"/>
      <c r="R75" s="218"/>
      <c r="S75" s="189"/>
      <c r="T75" s="140"/>
      <c r="U75" s="140"/>
      <c r="V75" s="140"/>
      <c r="W75" s="140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6"/>
      <c r="AL75" s="136"/>
      <c r="AM75" s="136"/>
      <c r="AN75" s="136"/>
      <c r="AO75" s="136"/>
      <c r="AP75" s="136"/>
      <c r="AQ75" s="136"/>
      <c r="AR75" s="136"/>
      <c r="AS75" s="136"/>
      <c r="AT75" s="136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136"/>
      <c r="BF75" s="136"/>
      <c r="BG75" s="136"/>
      <c r="BH75" s="136"/>
    </row>
    <row r="76" spans="1:60" outlineLevel="1" x14ac:dyDescent="0.2">
      <c r="A76" s="183">
        <v>45</v>
      </c>
      <c r="B76" s="210" t="s">
        <v>145</v>
      </c>
      <c r="C76" s="211" t="s">
        <v>146</v>
      </c>
      <c r="D76" s="212" t="s">
        <v>133</v>
      </c>
      <c r="E76" s="213">
        <v>38.5</v>
      </c>
      <c r="F76" s="214"/>
      <c r="G76" s="207">
        <f t="shared" si="3"/>
        <v>0</v>
      </c>
      <c r="H76" s="141"/>
      <c r="I76" s="140"/>
      <c r="J76" s="141"/>
      <c r="K76" s="140"/>
      <c r="L76" s="140"/>
      <c r="M76" s="140"/>
      <c r="N76" s="140"/>
      <c r="O76" s="140"/>
      <c r="P76" s="140"/>
      <c r="Q76" s="140"/>
      <c r="R76" s="140" t="s">
        <v>282</v>
      </c>
      <c r="S76" s="190" t="s">
        <v>281</v>
      </c>
      <c r="T76" s="140"/>
      <c r="U76" s="140"/>
      <c r="V76" s="140"/>
      <c r="W76" s="140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6"/>
      <c r="AL76" s="136"/>
      <c r="AM76" s="136"/>
      <c r="AN76" s="136"/>
      <c r="AO76" s="136"/>
      <c r="AP76" s="136"/>
      <c r="AQ76" s="136"/>
      <c r="AR76" s="136"/>
      <c r="AS76" s="136"/>
      <c r="AT76" s="136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136"/>
      <c r="BF76" s="136"/>
      <c r="BG76" s="136"/>
      <c r="BH76" s="136"/>
    </row>
    <row r="77" spans="1:60" outlineLevel="1" x14ac:dyDescent="0.2">
      <c r="A77" s="219"/>
      <c r="B77" s="185"/>
      <c r="C77" s="226" t="s">
        <v>280</v>
      </c>
      <c r="D77" s="227"/>
      <c r="E77" s="224"/>
      <c r="F77" s="224"/>
      <c r="G77" s="189"/>
      <c r="H77" s="188"/>
      <c r="I77" s="189"/>
      <c r="J77" s="188"/>
      <c r="K77" s="189"/>
      <c r="L77" s="189"/>
      <c r="M77" s="189"/>
      <c r="N77" s="189"/>
      <c r="O77" s="189"/>
      <c r="P77" s="189"/>
      <c r="Q77" s="189"/>
      <c r="R77" s="218"/>
      <c r="S77" s="189"/>
      <c r="T77" s="140"/>
      <c r="U77" s="140"/>
      <c r="V77" s="140"/>
      <c r="W77" s="140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</row>
    <row r="78" spans="1:60" outlineLevel="1" x14ac:dyDescent="0.2">
      <c r="A78" s="183">
        <v>46</v>
      </c>
      <c r="B78" s="210" t="s">
        <v>147</v>
      </c>
      <c r="C78" s="211" t="s">
        <v>148</v>
      </c>
      <c r="D78" s="212" t="s">
        <v>133</v>
      </c>
      <c r="E78" s="213">
        <v>191.5</v>
      </c>
      <c r="F78" s="214"/>
      <c r="G78" s="207">
        <f t="shared" si="3"/>
        <v>0</v>
      </c>
      <c r="H78" s="141"/>
      <c r="I78" s="140"/>
      <c r="J78" s="141"/>
      <c r="K78" s="140"/>
      <c r="L78" s="140"/>
      <c r="M78" s="140"/>
      <c r="N78" s="140"/>
      <c r="O78" s="140"/>
      <c r="P78" s="140"/>
      <c r="Q78" s="140"/>
      <c r="R78" s="140" t="s">
        <v>282</v>
      </c>
      <c r="S78" s="190" t="s">
        <v>281</v>
      </c>
      <c r="T78" s="140"/>
      <c r="U78" s="140"/>
      <c r="V78" s="140"/>
      <c r="W78" s="140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136"/>
      <c r="AT78" s="136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136"/>
      <c r="BF78" s="136"/>
      <c r="BG78" s="136"/>
      <c r="BH78" s="136"/>
    </row>
    <row r="79" spans="1:60" outlineLevel="1" x14ac:dyDescent="0.2">
      <c r="A79" s="219"/>
      <c r="B79" s="185"/>
      <c r="C79" s="226" t="s">
        <v>280</v>
      </c>
      <c r="D79" s="227"/>
      <c r="E79" s="224"/>
      <c r="F79" s="224"/>
      <c r="G79" s="189"/>
      <c r="H79" s="188"/>
      <c r="I79" s="189"/>
      <c r="J79" s="188"/>
      <c r="K79" s="189"/>
      <c r="L79" s="189"/>
      <c r="M79" s="189"/>
      <c r="N79" s="189"/>
      <c r="O79" s="189"/>
      <c r="P79" s="189"/>
      <c r="Q79" s="189"/>
      <c r="R79" s="218"/>
      <c r="S79" s="189"/>
      <c r="T79" s="140"/>
      <c r="U79" s="140"/>
      <c r="V79" s="140"/>
      <c r="W79" s="140"/>
      <c r="X79" s="136"/>
      <c r="Y79" s="136"/>
      <c r="Z79" s="136"/>
      <c r="AA79" s="136"/>
      <c r="AB79" s="136"/>
      <c r="AC79" s="136"/>
      <c r="AD79" s="136"/>
      <c r="AE79" s="136"/>
      <c r="AF79" s="136"/>
      <c r="AG79" s="136"/>
      <c r="AH79" s="136"/>
      <c r="AI79" s="136"/>
      <c r="AJ79" s="136"/>
      <c r="AK79" s="136"/>
      <c r="AL79" s="136"/>
      <c r="AM79" s="136"/>
      <c r="AN79" s="136"/>
      <c r="AO79" s="136"/>
      <c r="AP79" s="136"/>
      <c r="AQ79" s="136"/>
      <c r="AR79" s="136"/>
      <c r="AS79" s="136"/>
      <c r="AT79" s="136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136"/>
      <c r="BF79" s="136"/>
      <c r="BG79" s="136"/>
      <c r="BH79" s="136"/>
    </row>
    <row r="80" spans="1:60" outlineLevel="1" x14ac:dyDescent="0.2">
      <c r="A80" s="183">
        <v>47</v>
      </c>
      <c r="B80" s="210" t="s">
        <v>149</v>
      </c>
      <c r="C80" s="211" t="s">
        <v>150</v>
      </c>
      <c r="D80" s="212" t="s">
        <v>133</v>
      </c>
      <c r="E80" s="213">
        <v>77</v>
      </c>
      <c r="F80" s="214"/>
      <c r="G80" s="207">
        <f t="shared" si="3"/>
        <v>0</v>
      </c>
      <c r="H80" s="141">
        <v>0</v>
      </c>
      <c r="I80" s="140">
        <f>ROUND(E132*H80,2)</f>
        <v>0</v>
      </c>
      <c r="J80" s="141">
        <v>1.7000000000000002</v>
      </c>
      <c r="K80" s="140">
        <f>ROUND(E132*J80,2)</f>
        <v>0</v>
      </c>
      <c r="L80" s="140">
        <v>21</v>
      </c>
      <c r="M80" s="140">
        <f>G132*(1+L80/100)</f>
        <v>0</v>
      </c>
      <c r="N80" s="140">
        <v>0</v>
      </c>
      <c r="O80" s="140">
        <f>ROUND(E132*N80,2)</f>
        <v>0</v>
      </c>
      <c r="P80" s="140">
        <v>0</v>
      </c>
      <c r="Q80" s="140">
        <f>ROUND(E132*P80,2)</f>
        <v>0</v>
      </c>
      <c r="R80" s="140" t="s">
        <v>282</v>
      </c>
      <c r="S80" s="190" t="s">
        <v>281</v>
      </c>
      <c r="T80" s="140"/>
      <c r="U80" s="140">
        <v>0</v>
      </c>
      <c r="V80" s="140">
        <f>ROUND(E132*U80,2)</f>
        <v>0</v>
      </c>
      <c r="W80" s="140"/>
      <c r="X80" s="136"/>
      <c r="Y80" s="136"/>
      <c r="Z80" s="136"/>
      <c r="AA80" s="136"/>
      <c r="AB80" s="136"/>
      <c r="AC80" s="136"/>
      <c r="AD80" s="136"/>
      <c r="AE80" s="136"/>
      <c r="AF80" s="136"/>
      <c r="AG80" s="136" t="s">
        <v>167</v>
      </c>
      <c r="AH80" s="136"/>
      <c r="AI80" s="136"/>
      <c r="AJ80" s="136"/>
      <c r="AK80" s="136"/>
      <c r="AL80" s="136"/>
      <c r="AM80" s="136"/>
      <c r="AN80" s="136"/>
      <c r="AO80" s="136"/>
      <c r="AP80" s="136"/>
      <c r="AQ80" s="136"/>
      <c r="AR80" s="136"/>
      <c r="AS80" s="136"/>
      <c r="AT80" s="136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136"/>
      <c r="BF80" s="136"/>
      <c r="BG80" s="136"/>
      <c r="BH80" s="136"/>
    </row>
    <row r="81" spans="1:60" outlineLevel="1" x14ac:dyDescent="0.2">
      <c r="A81" s="219"/>
      <c r="B81" s="185"/>
      <c r="C81" s="226" t="s">
        <v>280</v>
      </c>
      <c r="D81" s="227"/>
      <c r="E81" s="224"/>
      <c r="F81" s="224"/>
      <c r="G81" s="189"/>
      <c r="H81" s="188"/>
      <c r="I81" s="189"/>
      <c r="J81" s="188"/>
      <c r="K81" s="189"/>
      <c r="L81" s="189"/>
      <c r="M81" s="189"/>
      <c r="N81" s="189"/>
      <c r="O81" s="189"/>
      <c r="P81" s="189"/>
      <c r="Q81" s="189"/>
      <c r="R81" s="218"/>
      <c r="S81" s="189"/>
      <c r="T81" s="140"/>
      <c r="U81" s="140"/>
      <c r="V81" s="140"/>
      <c r="W81" s="140"/>
      <c r="X81" s="136"/>
      <c r="Y81" s="136"/>
      <c r="Z81" s="136"/>
      <c r="AA81" s="136"/>
      <c r="AB81" s="136"/>
      <c r="AC81" s="136"/>
      <c r="AD81" s="136"/>
      <c r="AE81" s="136"/>
      <c r="AF81" s="136"/>
      <c r="AG81" s="136"/>
      <c r="AH81" s="136"/>
      <c r="AI81" s="136"/>
      <c r="AJ81" s="136"/>
      <c r="AK81" s="136"/>
      <c r="AL81" s="136"/>
      <c r="AM81" s="136"/>
      <c r="AN81" s="136"/>
      <c r="AO81" s="136"/>
      <c r="AP81" s="136"/>
      <c r="AQ81" s="136"/>
      <c r="AR81" s="136"/>
      <c r="AS81" s="136"/>
      <c r="AT81" s="136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136"/>
      <c r="BF81" s="136"/>
      <c r="BG81" s="136"/>
      <c r="BH81" s="136"/>
    </row>
    <row r="82" spans="1:60" outlineLevel="1" x14ac:dyDescent="0.2">
      <c r="A82" s="183">
        <v>48</v>
      </c>
      <c r="B82" s="210" t="s">
        <v>279</v>
      </c>
      <c r="C82" s="211" t="s">
        <v>278</v>
      </c>
      <c r="D82" s="212" t="s">
        <v>133</v>
      </c>
      <c r="E82" s="213">
        <v>28</v>
      </c>
      <c r="F82" s="214"/>
      <c r="G82" s="207">
        <f t="shared" ref="G82" si="5">ROUND(E82*F82,2)</f>
        <v>0</v>
      </c>
      <c r="H82" s="141"/>
      <c r="I82" s="140"/>
      <c r="J82" s="141"/>
      <c r="K82" s="140"/>
      <c r="L82" s="140"/>
      <c r="M82" s="140"/>
      <c r="N82" s="140"/>
      <c r="O82" s="140"/>
      <c r="P82" s="140"/>
      <c r="Q82" s="140"/>
      <c r="R82" s="140" t="s">
        <v>282</v>
      </c>
      <c r="S82" s="190" t="s">
        <v>281</v>
      </c>
      <c r="T82" s="140"/>
      <c r="U82" s="140"/>
      <c r="V82" s="140"/>
      <c r="W82" s="140"/>
      <c r="X82" s="136"/>
      <c r="Y82" s="136"/>
      <c r="Z82" s="136"/>
      <c r="AA82" s="136"/>
      <c r="AB82" s="136"/>
      <c r="AC82" s="136"/>
      <c r="AD82" s="136"/>
      <c r="AE82" s="136"/>
      <c r="AF82" s="136"/>
      <c r="AG82" s="136"/>
      <c r="AH82" s="136"/>
      <c r="AI82" s="136"/>
      <c r="AJ82" s="136"/>
      <c r="AK82" s="136"/>
      <c r="AL82" s="136"/>
      <c r="AM82" s="136"/>
      <c r="AN82" s="136"/>
      <c r="AO82" s="136"/>
      <c r="AP82" s="136"/>
      <c r="AQ82" s="136"/>
      <c r="AR82" s="136"/>
      <c r="AS82" s="136"/>
      <c r="AT82" s="136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136"/>
      <c r="BF82" s="136"/>
      <c r="BG82" s="136"/>
      <c r="BH82" s="136"/>
    </row>
    <row r="83" spans="1:60" outlineLevel="1" x14ac:dyDescent="0.2">
      <c r="A83" s="219"/>
      <c r="B83" s="185"/>
      <c r="C83" s="226" t="s">
        <v>280</v>
      </c>
      <c r="D83" s="227"/>
      <c r="E83" s="224"/>
      <c r="F83" s="224"/>
      <c r="G83" s="189"/>
      <c r="H83" s="188"/>
      <c r="I83" s="189"/>
      <c r="J83" s="188"/>
      <c r="K83" s="189"/>
      <c r="L83" s="189"/>
      <c r="M83" s="189"/>
      <c r="N83" s="189"/>
      <c r="O83" s="189"/>
      <c r="P83" s="189"/>
      <c r="Q83" s="189"/>
      <c r="R83" s="218"/>
      <c r="S83" s="189"/>
      <c r="T83" s="140"/>
      <c r="U83" s="140"/>
      <c r="V83" s="140"/>
      <c r="W83" s="140"/>
      <c r="X83" s="136"/>
      <c r="Y83" s="136"/>
      <c r="Z83" s="136"/>
      <c r="AA83" s="136"/>
      <c r="AB83" s="136"/>
      <c r="AC83" s="136"/>
      <c r="AD83" s="136"/>
      <c r="AE83" s="136"/>
      <c r="AF83" s="136"/>
      <c r="AG83" s="136"/>
      <c r="AH83" s="136"/>
      <c r="AI83" s="136"/>
      <c r="AJ83" s="136"/>
      <c r="AK83" s="136"/>
      <c r="AL83" s="136"/>
      <c r="AM83" s="136"/>
      <c r="AN83" s="136"/>
      <c r="AO83" s="136"/>
      <c r="AP83" s="136"/>
      <c r="AQ83" s="136"/>
      <c r="AR83" s="136"/>
      <c r="AS83" s="136"/>
      <c r="AT83" s="136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136"/>
      <c r="BF83" s="136"/>
      <c r="BG83" s="136"/>
      <c r="BH83" s="136"/>
    </row>
    <row r="84" spans="1:60" outlineLevel="1" x14ac:dyDescent="0.2">
      <c r="A84" s="181">
        <v>49</v>
      </c>
      <c r="B84" s="210" t="s">
        <v>267</v>
      </c>
      <c r="C84" s="211" t="s">
        <v>266</v>
      </c>
      <c r="D84" s="212" t="s">
        <v>133</v>
      </c>
      <c r="E84" s="213">
        <v>43</v>
      </c>
      <c r="F84" s="214"/>
      <c r="G84" s="207">
        <f t="shared" si="3"/>
        <v>0</v>
      </c>
      <c r="H84" s="141"/>
      <c r="I84" s="140"/>
      <c r="J84" s="141"/>
      <c r="K84" s="140"/>
      <c r="L84" s="140"/>
      <c r="M84" s="140"/>
      <c r="N84" s="140"/>
      <c r="O84" s="140"/>
      <c r="P84" s="140"/>
      <c r="Q84" s="140"/>
      <c r="R84" s="140" t="s">
        <v>282</v>
      </c>
      <c r="S84" s="173" t="s">
        <v>281</v>
      </c>
      <c r="T84" s="140"/>
      <c r="U84" s="140"/>
      <c r="V84" s="140"/>
      <c r="W84" s="140"/>
      <c r="X84" s="136"/>
      <c r="Y84" s="136"/>
      <c r="Z84" s="136"/>
      <c r="AA84" s="136"/>
      <c r="AB84" s="136"/>
      <c r="AC84" s="136"/>
      <c r="AD84" s="136"/>
      <c r="AE84" s="136"/>
      <c r="AF84" s="136"/>
      <c r="AG84" s="136"/>
      <c r="AH84" s="136"/>
      <c r="AI84" s="136"/>
      <c r="AJ84" s="136"/>
      <c r="AK84" s="136"/>
      <c r="AL84" s="136"/>
      <c r="AM84" s="136"/>
      <c r="AN84" s="136"/>
      <c r="AO84" s="136"/>
      <c r="AP84" s="136"/>
      <c r="AQ84" s="136"/>
      <c r="AR84" s="136"/>
      <c r="AS84" s="136"/>
      <c r="AT84" s="136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136"/>
      <c r="BF84" s="136"/>
      <c r="BG84" s="136"/>
      <c r="BH84" s="136"/>
    </row>
    <row r="85" spans="1:60" outlineLevel="1" x14ac:dyDescent="0.2">
      <c r="A85" s="219"/>
      <c r="B85" s="169"/>
      <c r="C85" s="170" t="s">
        <v>280</v>
      </c>
      <c r="D85" s="171"/>
      <c r="E85" s="177"/>
      <c r="F85" s="177"/>
      <c r="G85" s="189"/>
      <c r="H85" s="188"/>
      <c r="I85" s="189"/>
      <c r="J85" s="188"/>
      <c r="K85" s="189"/>
      <c r="L85" s="189"/>
      <c r="M85" s="189"/>
      <c r="N85" s="189"/>
      <c r="O85" s="189"/>
      <c r="P85" s="189"/>
      <c r="Q85" s="189"/>
      <c r="R85" s="189"/>
      <c r="S85" s="189"/>
      <c r="T85" s="140"/>
      <c r="U85" s="140"/>
      <c r="V85" s="140"/>
      <c r="W85" s="140"/>
      <c r="X85" s="136"/>
      <c r="Y85" s="136"/>
      <c r="Z85" s="136"/>
      <c r="AA85" s="136"/>
      <c r="AB85" s="136"/>
      <c r="AC85" s="136"/>
      <c r="AD85" s="136"/>
      <c r="AE85" s="136"/>
      <c r="AF85" s="136"/>
      <c r="AG85" s="136"/>
      <c r="AH85" s="136"/>
      <c r="AI85" s="136"/>
      <c r="AJ85" s="136"/>
      <c r="AK85" s="136"/>
      <c r="AL85" s="136"/>
      <c r="AM85" s="136"/>
      <c r="AN85" s="136"/>
      <c r="AO85" s="136"/>
      <c r="AP85" s="136"/>
      <c r="AQ85" s="136"/>
      <c r="AR85" s="136"/>
      <c r="AS85" s="136"/>
      <c r="AT85" s="136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136"/>
      <c r="BF85" s="136"/>
      <c r="BG85" s="136"/>
      <c r="BH85" s="136"/>
    </row>
    <row r="86" spans="1:60" outlineLevel="1" x14ac:dyDescent="0.2">
      <c r="A86" s="182">
        <v>50</v>
      </c>
      <c r="B86" s="179" t="s">
        <v>287</v>
      </c>
      <c r="C86" s="160" t="s">
        <v>288</v>
      </c>
      <c r="D86" s="154" t="s">
        <v>133</v>
      </c>
      <c r="E86" s="155">
        <v>6</v>
      </c>
      <c r="F86" s="156"/>
      <c r="G86" s="207">
        <f t="shared" ref="G86" si="6">ROUND(E86*F86,2)</f>
        <v>0</v>
      </c>
      <c r="H86" s="141"/>
      <c r="I86" s="140"/>
      <c r="J86" s="141"/>
      <c r="K86" s="140"/>
      <c r="L86" s="140"/>
      <c r="M86" s="140"/>
      <c r="N86" s="140"/>
      <c r="O86" s="140"/>
      <c r="P86" s="140"/>
      <c r="Q86" s="140"/>
      <c r="R86" s="140" t="s">
        <v>282</v>
      </c>
      <c r="S86" s="190" t="s">
        <v>281</v>
      </c>
      <c r="T86" s="140"/>
      <c r="U86" s="140"/>
      <c r="V86" s="140"/>
      <c r="W86" s="140"/>
      <c r="X86" s="136"/>
      <c r="Y86" s="136"/>
      <c r="Z86" s="136"/>
      <c r="AA86" s="136"/>
      <c r="AB86" s="136"/>
      <c r="AC86" s="136"/>
      <c r="AD86" s="136"/>
      <c r="AE86" s="136"/>
      <c r="AF86" s="136"/>
      <c r="AG86" s="136"/>
      <c r="AH86" s="136"/>
      <c r="AI86" s="136"/>
      <c r="AJ86" s="136"/>
      <c r="AK86" s="136"/>
      <c r="AL86" s="136"/>
      <c r="AM86" s="136"/>
      <c r="AN86" s="136"/>
      <c r="AO86" s="136"/>
      <c r="AP86" s="136"/>
      <c r="AQ86" s="136"/>
      <c r="AR86" s="136"/>
      <c r="AS86" s="136"/>
      <c r="AT86" s="136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136"/>
      <c r="BF86" s="136"/>
      <c r="BG86" s="136"/>
      <c r="BH86" s="136"/>
    </row>
    <row r="87" spans="1:60" outlineLevel="1" x14ac:dyDescent="0.2">
      <c r="A87" s="219"/>
      <c r="B87" s="185"/>
      <c r="C87" s="226" t="s">
        <v>280</v>
      </c>
      <c r="D87" s="227"/>
      <c r="E87" s="224"/>
      <c r="F87" s="224"/>
      <c r="G87" s="189"/>
      <c r="H87" s="188"/>
      <c r="I87" s="189"/>
      <c r="J87" s="188"/>
      <c r="K87" s="189"/>
      <c r="L87" s="189"/>
      <c r="M87" s="189"/>
      <c r="N87" s="189"/>
      <c r="O87" s="189"/>
      <c r="P87" s="189"/>
      <c r="Q87" s="189"/>
      <c r="R87" s="189"/>
      <c r="S87" s="189"/>
      <c r="T87" s="140"/>
      <c r="U87" s="140"/>
      <c r="V87" s="140"/>
      <c r="W87" s="140"/>
      <c r="X87" s="136"/>
      <c r="Y87" s="136"/>
      <c r="Z87" s="136"/>
      <c r="AA87" s="136"/>
      <c r="AB87" s="136"/>
      <c r="AC87" s="136"/>
      <c r="AD87" s="136"/>
      <c r="AE87" s="136"/>
      <c r="AF87" s="136"/>
      <c r="AG87" s="136"/>
      <c r="AH87" s="136"/>
      <c r="AI87" s="136"/>
      <c r="AJ87" s="136"/>
      <c r="AK87" s="136"/>
      <c r="AL87" s="136"/>
      <c r="AM87" s="136"/>
      <c r="AN87" s="136"/>
      <c r="AO87" s="136"/>
      <c r="AP87" s="136"/>
      <c r="AQ87" s="136"/>
      <c r="AR87" s="136"/>
      <c r="AS87" s="136"/>
      <c r="AT87" s="136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136"/>
      <c r="BF87" s="136"/>
      <c r="BG87" s="136"/>
      <c r="BH87" s="136"/>
    </row>
    <row r="88" spans="1:60" outlineLevel="1" x14ac:dyDescent="0.2">
      <c r="A88" s="183">
        <v>51</v>
      </c>
      <c r="B88" s="210" t="s">
        <v>286</v>
      </c>
      <c r="C88" s="211" t="s">
        <v>285</v>
      </c>
      <c r="D88" s="212" t="s">
        <v>133</v>
      </c>
      <c r="E88" s="213">
        <v>10</v>
      </c>
      <c r="F88" s="214"/>
      <c r="G88" s="207">
        <f t="shared" ref="G88" si="7">ROUND(E88*F88,2)</f>
        <v>0</v>
      </c>
      <c r="H88" s="141"/>
      <c r="I88" s="140"/>
      <c r="J88" s="141"/>
      <c r="K88" s="140"/>
      <c r="L88" s="140"/>
      <c r="M88" s="140"/>
      <c r="N88" s="140"/>
      <c r="O88" s="140"/>
      <c r="P88" s="140"/>
      <c r="Q88" s="140"/>
      <c r="R88" s="140" t="s">
        <v>282</v>
      </c>
      <c r="S88" s="190" t="s">
        <v>281</v>
      </c>
      <c r="T88" s="140"/>
      <c r="U88" s="140"/>
      <c r="V88" s="140"/>
      <c r="W88" s="140"/>
      <c r="X88" s="136"/>
      <c r="Y88" s="136"/>
      <c r="Z88" s="136"/>
      <c r="AA88" s="136"/>
      <c r="AB88" s="136"/>
      <c r="AC88" s="136"/>
      <c r="AD88" s="136"/>
      <c r="AE88" s="136"/>
      <c r="AF88" s="136"/>
      <c r="AG88" s="136"/>
      <c r="AH88" s="136"/>
      <c r="AI88" s="136"/>
      <c r="AJ88" s="136"/>
      <c r="AK88" s="136"/>
      <c r="AL88" s="136"/>
      <c r="AM88" s="136"/>
      <c r="AN88" s="136"/>
      <c r="AO88" s="136"/>
      <c r="AP88" s="136"/>
      <c r="AQ88" s="136"/>
      <c r="AR88" s="136"/>
      <c r="AS88" s="136"/>
      <c r="AT88" s="136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136"/>
      <c r="BF88" s="136"/>
      <c r="BG88" s="136"/>
      <c r="BH88" s="136"/>
    </row>
    <row r="89" spans="1:60" outlineLevel="1" x14ac:dyDescent="0.2">
      <c r="A89" s="219"/>
      <c r="B89" s="185"/>
      <c r="C89" s="226" t="s">
        <v>280</v>
      </c>
      <c r="D89" s="227"/>
      <c r="E89" s="224"/>
      <c r="F89" s="224"/>
      <c r="G89" s="189"/>
      <c r="H89" s="188"/>
      <c r="I89" s="189"/>
      <c r="J89" s="188"/>
      <c r="K89" s="189"/>
      <c r="L89" s="189"/>
      <c r="M89" s="189"/>
      <c r="N89" s="189"/>
      <c r="O89" s="189"/>
      <c r="P89" s="189"/>
      <c r="Q89" s="189"/>
      <c r="R89" s="189"/>
      <c r="S89" s="189"/>
      <c r="T89" s="140"/>
      <c r="U89" s="140"/>
      <c r="V89" s="140"/>
      <c r="W89" s="140"/>
      <c r="X89" s="136"/>
      <c r="Y89" s="136"/>
      <c r="Z89" s="136"/>
      <c r="AA89" s="136"/>
      <c r="AB89" s="136"/>
      <c r="AC89" s="136"/>
      <c r="AD89" s="136"/>
      <c r="AE89" s="136"/>
      <c r="AF89" s="136"/>
      <c r="AG89" s="136"/>
      <c r="AH89" s="136"/>
      <c r="AI89" s="136"/>
      <c r="AJ89" s="136"/>
      <c r="AK89" s="136"/>
      <c r="AL89" s="136"/>
      <c r="AM89" s="136"/>
      <c r="AN89" s="136"/>
      <c r="AO89" s="136"/>
      <c r="AP89" s="136"/>
      <c r="AQ89" s="136"/>
      <c r="AR89" s="136"/>
      <c r="AS89" s="136"/>
      <c r="AT89" s="136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136"/>
      <c r="BF89" s="136"/>
      <c r="BG89" s="136"/>
      <c r="BH89" s="136"/>
    </row>
    <row r="90" spans="1:60" x14ac:dyDescent="0.2">
      <c r="A90" s="183">
        <v>52</v>
      </c>
      <c r="B90" s="210" t="s">
        <v>256</v>
      </c>
      <c r="C90" s="211" t="s">
        <v>254</v>
      </c>
      <c r="D90" s="212"/>
      <c r="E90" s="213">
        <v>174.5</v>
      </c>
      <c r="F90" s="214"/>
      <c r="G90" s="207">
        <f t="shared" si="3"/>
        <v>0</v>
      </c>
      <c r="H90" s="144"/>
      <c r="I90" s="144" t="e">
        <f>SUM(I92:I146)</f>
        <v>#REF!</v>
      </c>
      <c r="J90" s="144"/>
      <c r="K90" s="144" t="e">
        <f>SUM(K92:K146)</f>
        <v>#REF!</v>
      </c>
      <c r="L90" s="144"/>
      <c r="M90" s="144" t="e">
        <f>SUM(M92:M146)</f>
        <v>#REF!</v>
      </c>
      <c r="N90" s="144"/>
      <c r="O90" s="144" t="e">
        <f>SUM(O92:O146)</f>
        <v>#REF!</v>
      </c>
      <c r="P90" s="144"/>
      <c r="Q90" s="144" t="e">
        <f>SUM(Q92:Q146)</f>
        <v>#REF!</v>
      </c>
      <c r="R90" s="140" t="s">
        <v>282</v>
      </c>
      <c r="S90" s="190" t="s">
        <v>283</v>
      </c>
      <c r="T90" s="144"/>
      <c r="U90" s="144"/>
      <c r="V90" s="144" t="e">
        <f>SUM(V92:V143)</f>
        <v>#REF!</v>
      </c>
      <c r="W90" s="144"/>
      <c r="AG90" t="s">
        <v>92</v>
      </c>
    </row>
    <row r="91" spans="1:60" x14ac:dyDescent="0.2">
      <c r="A91" s="219"/>
      <c r="B91" s="185"/>
      <c r="C91" s="226" t="s">
        <v>280</v>
      </c>
      <c r="D91" s="227"/>
      <c r="E91" s="224"/>
      <c r="F91" s="224"/>
      <c r="G91" s="189"/>
      <c r="H91" s="203"/>
      <c r="I91" s="203"/>
      <c r="J91" s="203"/>
      <c r="K91" s="203"/>
      <c r="L91" s="203"/>
      <c r="M91" s="203"/>
      <c r="N91" s="203"/>
      <c r="O91" s="203"/>
      <c r="P91" s="203"/>
      <c r="Q91" s="203"/>
      <c r="R91" s="189"/>
      <c r="S91" s="189"/>
      <c r="T91" s="144"/>
      <c r="U91" s="144"/>
      <c r="V91" s="144"/>
      <c r="W91" s="144"/>
    </row>
    <row r="92" spans="1:60" outlineLevel="1" x14ac:dyDescent="0.2">
      <c r="A92" s="183">
        <v>53</v>
      </c>
      <c r="B92" s="210" t="s">
        <v>151</v>
      </c>
      <c r="C92" s="211" t="s">
        <v>255</v>
      </c>
      <c r="D92" s="212" t="s">
        <v>133</v>
      </c>
      <c r="E92" s="213">
        <v>60</v>
      </c>
      <c r="F92" s="214"/>
      <c r="G92" s="207">
        <f t="shared" si="3"/>
        <v>0</v>
      </c>
      <c r="H92" s="141">
        <v>237.18</v>
      </c>
      <c r="I92" s="140">
        <f>ROUND(E138*H92,2)</f>
        <v>1660.26</v>
      </c>
      <c r="J92" s="141">
        <v>129.82000000000002</v>
      </c>
      <c r="K92" s="140">
        <f>ROUND(E138*J92,2)</f>
        <v>908.74</v>
      </c>
      <c r="L92" s="140">
        <v>21</v>
      </c>
      <c r="M92" s="140">
        <f>G138*(1+L92/100)</f>
        <v>0</v>
      </c>
      <c r="N92" s="140">
        <v>1.33E-3</v>
      </c>
      <c r="O92" s="140">
        <f>ROUND(E138*N92,2)</f>
        <v>0.01</v>
      </c>
      <c r="P92" s="140">
        <v>0</v>
      </c>
      <c r="Q92" s="140">
        <f>ROUND(E138*P92,2)</f>
        <v>0</v>
      </c>
      <c r="R92" s="140" t="s">
        <v>282</v>
      </c>
      <c r="S92" s="190" t="s">
        <v>283</v>
      </c>
      <c r="T92" s="140" t="s">
        <v>94</v>
      </c>
      <c r="U92" s="140">
        <v>0.28500000000000003</v>
      </c>
      <c r="V92" s="140">
        <f>ROUND(E138*U92,2)</f>
        <v>2</v>
      </c>
      <c r="W92" s="140"/>
      <c r="X92" s="136"/>
      <c r="Y92" s="136"/>
      <c r="Z92" s="136"/>
      <c r="AA92" s="136"/>
      <c r="AB92" s="136"/>
      <c r="AC92" s="136"/>
      <c r="AD92" s="136"/>
      <c r="AE92" s="136"/>
      <c r="AF92" s="136"/>
      <c r="AG92" s="136" t="s">
        <v>138</v>
      </c>
      <c r="AH92" s="136"/>
      <c r="AI92" s="136"/>
      <c r="AJ92" s="136"/>
      <c r="AK92" s="136"/>
      <c r="AL92" s="136"/>
      <c r="AM92" s="136"/>
      <c r="AN92" s="136"/>
      <c r="AO92" s="136"/>
      <c r="AP92" s="136"/>
      <c r="AQ92" s="136"/>
      <c r="AR92" s="136"/>
      <c r="AS92" s="136"/>
      <c r="AT92" s="136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136"/>
      <c r="BF92" s="136"/>
      <c r="BG92" s="136"/>
      <c r="BH92" s="136"/>
    </row>
    <row r="93" spans="1:60" outlineLevel="1" x14ac:dyDescent="0.2">
      <c r="A93" s="219"/>
      <c r="B93" s="185"/>
      <c r="C93" s="226" t="s">
        <v>280</v>
      </c>
      <c r="D93" s="227"/>
      <c r="E93" s="224"/>
      <c r="F93" s="224"/>
      <c r="G93" s="189"/>
      <c r="H93" s="188"/>
      <c r="I93" s="189"/>
      <c r="J93" s="188"/>
      <c r="K93" s="189"/>
      <c r="L93" s="189"/>
      <c r="M93" s="189"/>
      <c r="N93" s="189"/>
      <c r="O93" s="189"/>
      <c r="P93" s="189"/>
      <c r="Q93" s="189"/>
      <c r="R93" s="189"/>
      <c r="S93" s="189"/>
      <c r="T93" s="140"/>
      <c r="U93" s="140"/>
      <c r="V93" s="140"/>
      <c r="W93" s="140"/>
      <c r="X93" s="136"/>
      <c r="Y93" s="136"/>
      <c r="Z93" s="136"/>
      <c r="AA93" s="136"/>
      <c r="AB93" s="136"/>
      <c r="AC93" s="136"/>
      <c r="AD93" s="136"/>
      <c r="AE93" s="136"/>
      <c r="AF93" s="136"/>
      <c r="AG93" s="136"/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  <c r="AR93" s="136"/>
      <c r="AS93" s="136"/>
      <c r="AT93" s="136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136"/>
      <c r="BF93" s="136"/>
      <c r="BG93" s="136"/>
      <c r="BH93" s="136"/>
    </row>
    <row r="94" spans="1:60" outlineLevel="1" x14ac:dyDescent="0.2">
      <c r="A94" s="183">
        <v>54</v>
      </c>
      <c r="B94" s="210" t="s">
        <v>257</v>
      </c>
      <c r="C94" s="211" t="s">
        <v>258</v>
      </c>
      <c r="D94" s="212" t="s">
        <v>133</v>
      </c>
      <c r="E94" s="213">
        <v>57</v>
      </c>
      <c r="F94" s="214"/>
      <c r="G94" s="207">
        <f t="shared" si="3"/>
        <v>0</v>
      </c>
      <c r="H94" s="141">
        <v>0</v>
      </c>
      <c r="I94" s="140">
        <f>ROUND(E142*H94,2)</f>
        <v>0</v>
      </c>
      <c r="J94" s="141">
        <v>217</v>
      </c>
      <c r="K94" s="140">
        <f>ROUND(E142*J94,2)</f>
        <v>236530</v>
      </c>
      <c r="L94" s="140">
        <v>21</v>
      </c>
      <c r="M94" s="140">
        <f>G142*(1+L94/100)</f>
        <v>0</v>
      </c>
      <c r="N94" s="140">
        <v>0</v>
      </c>
      <c r="O94" s="140">
        <f>ROUND(E142*N94,2)</f>
        <v>0</v>
      </c>
      <c r="P94" s="140">
        <v>0</v>
      </c>
      <c r="Q94" s="140">
        <f>ROUND(E142*P94,2)</f>
        <v>0</v>
      </c>
      <c r="R94" s="140" t="s">
        <v>282</v>
      </c>
      <c r="S94" s="190" t="s">
        <v>283</v>
      </c>
      <c r="T94" s="140" t="s">
        <v>114</v>
      </c>
      <c r="U94" s="140">
        <v>0</v>
      </c>
      <c r="V94" s="140">
        <f>ROUND(E142*U94,2)</f>
        <v>0</v>
      </c>
      <c r="W94" s="140"/>
      <c r="X94" s="136"/>
      <c r="Y94" s="136"/>
      <c r="Z94" s="136"/>
      <c r="AA94" s="136"/>
      <c r="AB94" s="136"/>
      <c r="AC94" s="136"/>
      <c r="AD94" s="136"/>
      <c r="AE94" s="136"/>
      <c r="AF94" s="136"/>
      <c r="AG94" s="136" t="s">
        <v>138</v>
      </c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  <c r="AR94" s="136"/>
      <c r="AS94" s="136"/>
      <c r="AT94" s="136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136"/>
      <c r="BF94" s="136"/>
      <c r="BG94" s="136"/>
      <c r="BH94" s="136"/>
    </row>
    <row r="95" spans="1:60" outlineLevel="1" x14ac:dyDescent="0.2">
      <c r="A95" s="219"/>
      <c r="B95" s="185"/>
      <c r="C95" s="226" t="s">
        <v>280</v>
      </c>
      <c r="D95" s="227"/>
      <c r="E95" s="224"/>
      <c r="F95" s="224"/>
      <c r="G95" s="189"/>
      <c r="H95" s="188"/>
      <c r="I95" s="189"/>
      <c r="J95" s="188"/>
      <c r="K95" s="189"/>
      <c r="L95" s="189"/>
      <c r="M95" s="189"/>
      <c r="N95" s="189"/>
      <c r="O95" s="189"/>
      <c r="P95" s="189"/>
      <c r="Q95" s="189"/>
      <c r="R95" s="189"/>
      <c r="S95" s="189"/>
      <c r="T95" s="140"/>
      <c r="U95" s="140"/>
      <c r="V95" s="140"/>
      <c r="W95" s="140"/>
      <c r="X95" s="136"/>
      <c r="Y95" s="136"/>
      <c r="Z95" s="136"/>
      <c r="AA95" s="136"/>
      <c r="AB95" s="136"/>
      <c r="AC95" s="136"/>
      <c r="AD95" s="136"/>
      <c r="AE95" s="136"/>
      <c r="AF95" s="136"/>
      <c r="AG95" s="136"/>
      <c r="AH95" s="136"/>
      <c r="AI95" s="136"/>
      <c r="AJ95" s="136"/>
      <c r="AK95" s="136"/>
      <c r="AL95" s="136"/>
      <c r="AM95" s="136"/>
      <c r="AN95" s="136"/>
      <c r="AO95" s="136"/>
      <c r="AP95" s="136"/>
      <c r="AQ95" s="136"/>
      <c r="AR95" s="136"/>
      <c r="AS95" s="136"/>
      <c r="AT95" s="136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136"/>
      <c r="BF95" s="136"/>
      <c r="BG95" s="136"/>
      <c r="BH95" s="136"/>
    </row>
    <row r="96" spans="1:60" outlineLevel="1" x14ac:dyDescent="0.2">
      <c r="A96" s="181">
        <v>55</v>
      </c>
      <c r="B96" s="210" t="s">
        <v>260</v>
      </c>
      <c r="C96" s="211" t="s">
        <v>259</v>
      </c>
      <c r="D96" s="212"/>
      <c r="E96" s="213">
        <v>9</v>
      </c>
      <c r="F96" s="214"/>
      <c r="G96" s="207">
        <f t="shared" si="3"/>
        <v>0</v>
      </c>
      <c r="H96" s="141">
        <v>0</v>
      </c>
      <c r="I96" s="140">
        <f>ROUND(E144*H96,2)</f>
        <v>0</v>
      </c>
      <c r="J96" s="141">
        <v>368</v>
      </c>
      <c r="K96" s="140">
        <f>ROUND(E144*J96,2)</f>
        <v>71760</v>
      </c>
      <c r="L96" s="140">
        <v>21</v>
      </c>
      <c r="M96" s="140">
        <f>G144*(1+L96/100)</f>
        <v>0</v>
      </c>
      <c r="N96" s="140">
        <v>0</v>
      </c>
      <c r="O96" s="140">
        <f>ROUND(E144*N96,2)</f>
        <v>0</v>
      </c>
      <c r="P96" s="140">
        <v>0</v>
      </c>
      <c r="Q96" s="140">
        <f>ROUND(E144*P96,2)</f>
        <v>0</v>
      </c>
      <c r="R96" s="140" t="s">
        <v>282</v>
      </c>
      <c r="S96" s="190" t="s">
        <v>283</v>
      </c>
      <c r="T96" s="140" t="s">
        <v>114</v>
      </c>
      <c r="U96" s="140">
        <v>0</v>
      </c>
      <c r="V96" s="140">
        <f>ROUND(E144*U96,2)</f>
        <v>0</v>
      </c>
      <c r="W96" s="140"/>
      <c r="X96" s="136"/>
      <c r="Y96" s="136"/>
      <c r="Z96" s="136"/>
      <c r="AA96" s="136"/>
      <c r="AB96" s="136"/>
      <c r="AC96" s="136"/>
      <c r="AD96" s="136"/>
      <c r="AE96" s="136"/>
      <c r="AF96" s="136"/>
      <c r="AG96" s="136" t="s">
        <v>138</v>
      </c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136"/>
      <c r="BF96" s="136"/>
      <c r="BG96" s="136"/>
      <c r="BH96" s="136"/>
    </row>
    <row r="97" spans="1:60" outlineLevel="1" x14ac:dyDescent="0.2">
      <c r="A97" s="219"/>
      <c r="B97" s="185"/>
      <c r="C97" s="226" t="s">
        <v>280</v>
      </c>
      <c r="D97" s="227"/>
      <c r="E97" s="224"/>
      <c r="F97" s="224"/>
      <c r="G97" s="189"/>
      <c r="H97" s="188"/>
      <c r="I97" s="189"/>
      <c r="J97" s="188"/>
      <c r="K97" s="189"/>
      <c r="L97" s="189"/>
      <c r="M97" s="189"/>
      <c r="N97" s="189"/>
      <c r="O97" s="189"/>
      <c r="P97" s="189"/>
      <c r="Q97" s="189"/>
      <c r="R97" s="189"/>
      <c r="S97" s="189"/>
      <c r="T97" s="140"/>
      <c r="U97" s="140"/>
      <c r="V97" s="140"/>
      <c r="W97" s="140"/>
      <c r="X97" s="136"/>
      <c r="Y97" s="136"/>
      <c r="Z97" s="136"/>
      <c r="AA97" s="136"/>
      <c r="AB97" s="136"/>
      <c r="AC97" s="136"/>
      <c r="AD97" s="136"/>
      <c r="AE97" s="136"/>
      <c r="AF97" s="136"/>
      <c r="AG97" s="136"/>
      <c r="AH97" s="136"/>
      <c r="AI97" s="136"/>
      <c r="AJ97" s="136"/>
      <c r="AK97" s="136"/>
      <c r="AL97" s="136"/>
      <c r="AM97" s="136"/>
      <c r="AN97" s="136"/>
      <c r="AO97" s="136"/>
      <c r="AP97" s="136"/>
      <c r="AQ97" s="136"/>
      <c r="AR97" s="136"/>
      <c r="AS97" s="136"/>
      <c r="AT97" s="136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136"/>
      <c r="BF97" s="136"/>
      <c r="BG97" s="136"/>
      <c r="BH97" s="136"/>
    </row>
    <row r="98" spans="1:60" outlineLevel="1" x14ac:dyDescent="0.2">
      <c r="A98" s="247">
        <v>56</v>
      </c>
      <c r="B98" s="248" t="s">
        <v>115</v>
      </c>
      <c r="C98" s="253" t="s">
        <v>289</v>
      </c>
      <c r="D98" s="250" t="s">
        <v>133</v>
      </c>
      <c r="E98" s="251">
        <v>1.5</v>
      </c>
      <c r="F98" s="252"/>
      <c r="G98" s="246">
        <f t="shared" si="3"/>
        <v>0</v>
      </c>
      <c r="H98" s="252"/>
      <c r="I98" s="246"/>
      <c r="J98" s="252"/>
      <c r="K98" s="246"/>
      <c r="L98" s="246"/>
      <c r="M98" s="246"/>
      <c r="N98" s="246"/>
      <c r="O98" s="246"/>
      <c r="P98" s="246"/>
      <c r="Q98" s="246"/>
      <c r="R98" s="246"/>
      <c r="S98" s="246" t="s">
        <v>284</v>
      </c>
      <c r="T98" s="140"/>
      <c r="U98" s="140"/>
      <c r="V98" s="140"/>
      <c r="W98" s="140"/>
      <c r="X98" s="136"/>
      <c r="Y98" s="136"/>
      <c r="Z98" s="136"/>
      <c r="AA98" s="136"/>
      <c r="AB98" s="136"/>
      <c r="AC98" s="136"/>
      <c r="AD98" s="136"/>
      <c r="AE98" s="136"/>
      <c r="AF98" s="136"/>
      <c r="AG98" s="136"/>
      <c r="AH98" s="136"/>
      <c r="AI98" s="136"/>
      <c r="AJ98" s="136"/>
      <c r="AK98" s="136"/>
      <c r="AL98" s="136"/>
      <c r="AM98" s="136"/>
      <c r="AN98" s="136"/>
      <c r="AO98" s="136"/>
      <c r="AP98" s="136"/>
      <c r="AQ98" s="136"/>
      <c r="AR98" s="136"/>
      <c r="AS98" s="136"/>
      <c r="AT98" s="136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136"/>
      <c r="BF98" s="136"/>
      <c r="BG98" s="136"/>
      <c r="BH98" s="136"/>
    </row>
    <row r="99" spans="1:60" outlineLevel="1" x14ac:dyDescent="0.2">
      <c r="A99" s="247">
        <v>57</v>
      </c>
      <c r="B99" s="248" t="s">
        <v>118</v>
      </c>
      <c r="C99" s="253" t="s">
        <v>290</v>
      </c>
      <c r="D99" s="250" t="s">
        <v>133</v>
      </c>
      <c r="E99" s="251">
        <v>3.5</v>
      </c>
      <c r="F99" s="252"/>
      <c r="G99" s="246">
        <f t="shared" si="3"/>
        <v>0</v>
      </c>
      <c r="H99" s="252"/>
      <c r="I99" s="246"/>
      <c r="J99" s="252"/>
      <c r="K99" s="246"/>
      <c r="L99" s="246"/>
      <c r="M99" s="246"/>
      <c r="N99" s="246"/>
      <c r="O99" s="246"/>
      <c r="P99" s="246"/>
      <c r="Q99" s="246"/>
      <c r="R99" s="246"/>
      <c r="S99" s="246" t="s">
        <v>284</v>
      </c>
      <c r="T99" s="140"/>
      <c r="U99" s="140"/>
      <c r="V99" s="140"/>
      <c r="W99" s="140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136"/>
      <c r="BF99" s="136"/>
      <c r="BG99" s="136"/>
      <c r="BH99" s="136"/>
    </row>
    <row r="100" spans="1:60" outlineLevel="1" x14ac:dyDescent="0.2">
      <c r="A100" s="247">
        <v>58</v>
      </c>
      <c r="B100" s="248" t="s">
        <v>152</v>
      </c>
      <c r="C100" s="253" t="s">
        <v>153</v>
      </c>
      <c r="D100" s="250" t="s">
        <v>154</v>
      </c>
      <c r="E100" s="251">
        <v>59</v>
      </c>
      <c r="F100" s="252"/>
      <c r="G100" s="246">
        <f t="shared" si="3"/>
        <v>0</v>
      </c>
      <c r="H100" s="252"/>
      <c r="I100" s="246"/>
      <c r="J100" s="252"/>
      <c r="K100" s="246"/>
      <c r="L100" s="246"/>
      <c r="M100" s="246"/>
      <c r="N100" s="246"/>
      <c r="O100" s="246"/>
      <c r="P100" s="246"/>
      <c r="Q100" s="246"/>
      <c r="R100" s="246" t="s">
        <v>282</v>
      </c>
      <c r="S100" s="246" t="s">
        <v>283</v>
      </c>
      <c r="T100" s="140"/>
      <c r="U100" s="140"/>
      <c r="V100" s="140"/>
      <c r="W100" s="140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136"/>
      <c r="BF100" s="136"/>
      <c r="BG100" s="136"/>
      <c r="BH100" s="136"/>
    </row>
    <row r="101" spans="1:60" outlineLevel="1" x14ac:dyDescent="0.2">
      <c r="A101" s="247">
        <v>59</v>
      </c>
      <c r="B101" s="248" t="s">
        <v>155</v>
      </c>
      <c r="C101" s="253" t="s">
        <v>156</v>
      </c>
      <c r="D101" s="250" t="s">
        <v>154</v>
      </c>
      <c r="E101" s="251">
        <v>24</v>
      </c>
      <c r="F101" s="252"/>
      <c r="G101" s="246">
        <f t="shared" si="3"/>
        <v>0</v>
      </c>
      <c r="H101" s="252">
        <v>101.88000000000001</v>
      </c>
      <c r="I101" s="246">
        <f>ROUND(E152*H101,2)</f>
        <v>14263.2</v>
      </c>
      <c r="J101" s="252">
        <v>107.12</v>
      </c>
      <c r="K101" s="246">
        <f>ROUND(E152*J101,2)</f>
        <v>14996.8</v>
      </c>
      <c r="L101" s="246">
        <v>21</v>
      </c>
      <c r="M101" s="246">
        <f>G152*(1+L101/100)</f>
        <v>0</v>
      </c>
      <c r="N101" s="246">
        <v>6.3000000000000003E-4</v>
      </c>
      <c r="O101" s="246">
        <f>ROUND(E152*N101,2)</f>
        <v>0.09</v>
      </c>
      <c r="P101" s="246">
        <v>0</v>
      </c>
      <c r="Q101" s="246">
        <f>ROUND(E152*P101,2)</f>
        <v>0</v>
      </c>
      <c r="R101" s="246" t="s">
        <v>282</v>
      </c>
      <c r="S101" s="246" t="s">
        <v>283</v>
      </c>
      <c r="T101" s="140" t="s">
        <v>94</v>
      </c>
      <c r="U101" s="140">
        <v>0.27200000000000002</v>
      </c>
      <c r="V101" s="140">
        <f>ROUND(E152*U101,2)</f>
        <v>38.08</v>
      </c>
      <c r="W101" s="140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 t="s">
        <v>138</v>
      </c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136"/>
      <c r="BF101" s="136"/>
      <c r="BG101" s="136"/>
      <c r="BH101" s="136"/>
    </row>
    <row r="102" spans="1:60" outlineLevel="1" x14ac:dyDescent="0.2">
      <c r="A102" s="247">
        <v>60</v>
      </c>
      <c r="B102" s="248" t="s">
        <v>157</v>
      </c>
      <c r="C102" s="253" t="s">
        <v>158</v>
      </c>
      <c r="D102" s="250" t="s">
        <v>154</v>
      </c>
      <c r="E102" s="251">
        <v>20</v>
      </c>
      <c r="F102" s="252"/>
      <c r="G102" s="246">
        <f t="shared" si="3"/>
        <v>0</v>
      </c>
      <c r="H102" s="252">
        <v>207.79000000000002</v>
      </c>
      <c r="I102" s="246">
        <f>ROUND(E153*H102,2)</f>
        <v>2909.06</v>
      </c>
      <c r="J102" s="252">
        <v>212.71</v>
      </c>
      <c r="K102" s="246">
        <f>ROUND(E153*J102,2)</f>
        <v>2977.94</v>
      </c>
      <c r="L102" s="246">
        <v>21</v>
      </c>
      <c r="M102" s="246">
        <f>G153*(1+L102/100)</f>
        <v>0</v>
      </c>
      <c r="N102" s="246">
        <v>1.4800000000000002E-3</v>
      </c>
      <c r="O102" s="246">
        <f>ROUND(E153*N102,2)</f>
        <v>0.02</v>
      </c>
      <c r="P102" s="246">
        <v>0</v>
      </c>
      <c r="Q102" s="246">
        <f>ROUND(E153*P102,2)</f>
        <v>0</v>
      </c>
      <c r="R102" s="246" t="s">
        <v>282</v>
      </c>
      <c r="S102" s="246" t="s">
        <v>283</v>
      </c>
      <c r="T102" s="140" t="s">
        <v>94</v>
      </c>
      <c r="U102" s="140">
        <v>0.54</v>
      </c>
      <c r="V102" s="140">
        <f>ROUND(E153*U102,2)</f>
        <v>7.56</v>
      </c>
      <c r="W102" s="140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 t="s">
        <v>138</v>
      </c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136"/>
      <c r="BF102" s="136"/>
      <c r="BG102" s="136"/>
      <c r="BH102" s="136"/>
    </row>
    <row r="103" spans="1:60" ht="22.5" outlineLevel="1" x14ac:dyDescent="0.2">
      <c r="A103" s="247">
        <v>61</v>
      </c>
      <c r="B103" s="248" t="s">
        <v>121</v>
      </c>
      <c r="C103" s="253" t="s">
        <v>251</v>
      </c>
      <c r="D103" s="250" t="s">
        <v>154</v>
      </c>
      <c r="E103" s="251">
        <v>6</v>
      </c>
      <c r="F103" s="252"/>
      <c r="G103" s="246">
        <f t="shared" si="3"/>
        <v>0</v>
      </c>
      <c r="H103" s="252">
        <v>0.36000000000000004</v>
      </c>
      <c r="I103" s="246">
        <f>ROUND(E154*H103,2)</f>
        <v>547.38</v>
      </c>
      <c r="J103" s="252">
        <v>19.340000000000003</v>
      </c>
      <c r="K103" s="246">
        <f>ROUND(E154*J103,2)</f>
        <v>29406.47</v>
      </c>
      <c r="L103" s="246">
        <v>21</v>
      </c>
      <c r="M103" s="246">
        <f>G154*(1+L103/100)</f>
        <v>0</v>
      </c>
      <c r="N103" s="246">
        <v>0</v>
      </c>
      <c r="O103" s="246">
        <f>ROUND(E154*N103,2)</f>
        <v>0</v>
      </c>
      <c r="P103" s="246">
        <v>0</v>
      </c>
      <c r="Q103" s="246">
        <f>ROUND(E154*P103,2)</f>
        <v>0</v>
      </c>
      <c r="R103" s="246"/>
      <c r="S103" s="246" t="s">
        <v>284</v>
      </c>
      <c r="T103" s="140" t="s">
        <v>94</v>
      </c>
      <c r="U103" s="140">
        <v>4.2000000000000003E-2</v>
      </c>
      <c r="V103" s="140">
        <f>ROUND(E154*U103,2)</f>
        <v>63.86</v>
      </c>
      <c r="W103" s="140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 t="s">
        <v>138</v>
      </c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136"/>
      <c r="BF103" s="136"/>
      <c r="BG103" s="136"/>
      <c r="BH103" s="136"/>
    </row>
    <row r="104" spans="1:60" ht="22.5" outlineLevel="1" x14ac:dyDescent="0.2">
      <c r="A104" s="247">
        <v>62</v>
      </c>
      <c r="B104" s="248" t="s">
        <v>123</v>
      </c>
      <c r="C104" s="253" t="s">
        <v>252</v>
      </c>
      <c r="D104" s="250"/>
      <c r="E104" s="251">
        <v>6</v>
      </c>
      <c r="F104" s="252"/>
      <c r="G104" s="246">
        <f t="shared" si="3"/>
        <v>0</v>
      </c>
      <c r="H104" s="252">
        <v>1.52</v>
      </c>
      <c r="I104" s="246">
        <f>ROUND(E155*H104,2)</f>
        <v>2311.16</v>
      </c>
      <c r="J104" s="252">
        <v>28.580000000000002</v>
      </c>
      <c r="K104" s="246">
        <f>ROUND(E155*J104,2)</f>
        <v>43455.89</v>
      </c>
      <c r="L104" s="246">
        <v>21</v>
      </c>
      <c r="M104" s="246">
        <f>G155*(1+L104/100)</f>
        <v>0</v>
      </c>
      <c r="N104" s="246">
        <v>1.0000000000000001E-5</v>
      </c>
      <c r="O104" s="246">
        <f>ROUND(E155*N104,2)</f>
        <v>0.02</v>
      </c>
      <c r="P104" s="246">
        <v>0</v>
      </c>
      <c r="Q104" s="246">
        <f>ROUND(E155*P104,2)</f>
        <v>0</v>
      </c>
      <c r="R104" s="246"/>
      <c r="S104" s="246" t="s">
        <v>284</v>
      </c>
      <c r="T104" s="140" t="s">
        <v>94</v>
      </c>
      <c r="U104" s="140">
        <v>6.2000000000000006E-2</v>
      </c>
      <c r="V104" s="140">
        <f>ROUND(E155*U104,2)</f>
        <v>94.27</v>
      </c>
      <c r="W104" s="140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 t="s">
        <v>138</v>
      </c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136"/>
      <c r="BF104" s="136"/>
      <c r="BG104" s="136"/>
      <c r="BH104" s="136"/>
    </row>
    <row r="105" spans="1:60" ht="33.75" outlineLevel="1" x14ac:dyDescent="0.2">
      <c r="A105" s="247">
        <v>63</v>
      </c>
      <c r="B105" s="248" t="s">
        <v>291</v>
      </c>
      <c r="C105" s="253" t="s">
        <v>399</v>
      </c>
      <c r="D105" s="250" t="s">
        <v>154</v>
      </c>
      <c r="E105" s="251">
        <v>5</v>
      </c>
      <c r="F105" s="252"/>
      <c r="G105" s="246">
        <f t="shared" si="3"/>
        <v>0</v>
      </c>
      <c r="H105" s="252">
        <v>430</v>
      </c>
      <c r="I105" s="246">
        <f>ROUND(E163*H105,2)</f>
        <v>11610</v>
      </c>
      <c r="J105" s="252">
        <v>0</v>
      </c>
      <c r="K105" s="246">
        <f>ROUND(E163*J105,2)</f>
        <v>0</v>
      </c>
      <c r="L105" s="246">
        <v>21</v>
      </c>
      <c r="M105" s="246">
        <f>G163*(1+L105/100)</f>
        <v>0</v>
      </c>
      <c r="N105" s="246">
        <v>0</v>
      </c>
      <c r="O105" s="246">
        <f>ROUND(E163*N105,2)</f>
        <v>0</v>
      </c>
      <c r="P105" s="246">
        <v>0</v>
      </c>
      <c r="Q105" s="246">
        <f>ROUND(E163*P105,2)</f>
        <v>0</v>
      </c>
      <c r="R105" s="246" t="s">
        <v>282</v>
      </c>
      <c r="S105" s="246" t="s">
        <v>283</v>
      </c>
      <c r="T105" s="140"/>
      <c r="U105" s="140"/>
      <c r="V105" s="140"/>
      <c r="W105" s="140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136"/>
      <c r="BF105" s="136"/>
      <c r="BG105" s="136"/>
      <c r="BH105" s="136"/>
    </row>
    <row r="106" spans="1:60" ht="33.75" outlineLevel="1" x14ac:dyDescent="0.2">
      <c r="A106" s="247">
        <v>64</v>
      </c>
      <c r="B106" s="248" t="s">
        <v>159</v>
      </c>
      <c r="C106" s="253" t="s">
        <v>398</v>
      </c>
      <c r="D106" s="250" t="s">
        <v>154</v>
      </c>
      <c r="E106" s="251">
        <v>3</v>
      </c>
      <c r="F106" s="252"/>
      <c r="G106" s="246">
        <f t="shared" si="3"/>
        <v>0</v>
      </c>
      <c r="H106" s="252">
        <v>430</v>
      </c>
      <c r="I106" s="246">
        <f>ROUND(E164*H106,2)</f>
        <v>430</v>
      </c>
      <c r="J106" s="252">
        <v>0</v>
      </c>
      <c r="K106" s="246">
        <f>ROUND(E164*J106,2)</f>
        <v>0</v>
      </c>
      <c r="L106" s="246">
        <v>21</v>
      </c>
      <c r="M106" s="246">
        <f>G164*(1+L106/100)</f>
        <v>0</v>
      </c>
      <c r="N106" s="246">
        <v>0</v>
      </c>
      <c r="O106" s="246">
        <f>ROUND(E164*N106,2)</f>
        <v>0</v>
      </c>
      <c r="P106" s="246">
        <v>0</v>
      </c>
      <c r="Q106" s="246">
        <f>ROUND(E164*P106,2)</f>
        <v>0</v>
      </c>
      <c r="R106" s="246" t="s">
        <v>282</v>
      </c>
      <c r="S106" s="246" t="s">
        <v>283</v>
      </c>
      <c r="T106" s="140" t="s">
        <v>114</v>
      </c>
      <c r="U106" s="140">
        <v>0</v>
      </c>
      <c r="V106" s="140">
        <f>ROUND(E164*U106,2)</f>
        <v>0</v>
      </c>
      <c r="W106" s="140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 t="s">
        <v>134</v>
      </c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136"/>
      <c r="BF106" s="136"/>
      <c r="BG106" s="136"/>
      <c r="BH106" s="136"/>
    </row>
    <row r="107" spans="1:60" outlineLevel="1" x14ac:dyDescent="0.2">
      <c r="A107" s="247">
        <v>65</v>
      </c>
      <c r="B107" s="248" t="s">
        <v>293</v>
      </c>
      <c r="C107" s="253" t="s">
        <v>292</v>
      </c>
      <c r="D107" s="250" t="s">
        <v>133</v>
      </c>
      <c r="E107" s="251">
        <v>300.5</v>
      </c>
      <c r="F107" s="252"/>
      <c r="G107" s="246">
        <f t="shared" si="3"/>
        <v>0</v>
      </c>
      <c r="H107" s="252"/>
      <c r="I107" s="246"/>
      <c r="J107" s="252"/>
      <c r="K107" s="246"/>
      <c r="L107" s="246"/>
      <c r="M107" s="246"/>
      <c r="N107" s="246"/>
      <c r="O107" s="246"/>
      <c r="P107" s="246"/>
      <c r="Q107" s="246"/>
      <c r="R107" s="246" t="s">
        <v>282</v>
      </c>
      <c r="S107" s="246" t="s">
        <v>283</v>
      </c>
      <c r="T107" s="140"/>
      <c r="U107" s="140"/>
      <c r="V107" s="140"/>
      <c r="W107" s="140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136"/>
      <c r="BF107" s="136"/>
      <c r="BG107" s="136"/>
      <c r="BH107" s="136"/>
    </row>
    <row r="108" spans="1:60" outlineLevel="1" x14ac:dyDescent="0.2">
      <c r="A108" s="247">
        <v>66</v>
      </c>
      <c r="B108" s="248" t="s">
        <v>160</v>
      </c>
      <c r="C108" s="253" t="s">
        <v>161</v>
      </c>
      <c r="D108" s="250" t="s">
        <v>133</v>
      </c>
      <c r="E108" s="251">
        <v>625</v>
      </c>
      <c r="F108" s="252"/>
      <c r="G108" s="246">
        <f t="shared" si="3"/>
        <v>0</v>
      </c>
      <c r="H108" s="252"/>
      <c r="I108" s="246"/>
      <c r="J108" s="252"/>
      <c r="K108" s="246"/>
      <c r="L108" s="246"/>
      <c r="M108" s="246"/>
      <c r="N108" s="246"/>
      <c r="O108" s="246"/>
      <c r="P108" s="246"/>
      <c r="Q108" s="246"/>
      <c r="R108" s="246" t="s">
        <v>282</v>
      </c>
      <c r="S108" s="246" t="s">
        <v>283</v>
      </c>
      <c r="T108" s="140"/>
      <c r="U108" s="140"/>
      <c r="V108" s="140"/>
      <c r="W108" s="140"/>
      <c r="X108" s="136"/>
      <c r="Y108" s="136"/>
      <c r="Z108" s="136"/>
      <c r="AA108" s="136"/>
      <c r="AB108" s="136"/>
      <c r="AC108" s="136"/>
      <c r="AD108" s="136"/>
      <c r="AE108" s="136"/>
      <c r="AF108" s="136"/>
      <c r="AG108" s="136"/>
      <c r="AH108" s="136"/>
      <c r="AI108" s="136"/>
      <c r="AJ108" s="136"/>
      <c r="AK108" s="136"/>
      <c r="AL108" s="136"/>
      <c r="AM108" s="136"/>
      <c r="AN108" s="136"/>
      <c r="AO108" s="136"/>
      <c r="AP108" s="136"/>
      <c r="AQ108" s="136"/>
      <c r="AR108" s="136"/>
      <c r="AS108" s="136"/>
      <c r="AT108" s="136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136"/>
      <c r="BF108" s="136"/>
      <c r="BG108" s="136"/>
      <c r="BH108" s="136"/>
    </row>
    <row r="109" spans="1:60" ht="22.5" outlineLevel="1" x14ac:dyDescent="0.2">
      <c r="A109" s="247">
        <v>67</v>
      </c>
      <c r="B109" s="248" t="s">
        <v>124</v>
      </c>
      <c r="C109" s="253" t="s">
        <v>419</v>
      </c>
      <c r="D109" s="250" t="s">
        <v>119</v>
      </c>
      <c r="E109" s="251">
        <v>3</v>
      </c>
      <c r="F109" s="252"/>
      <c r="G109" s="246">
        <f t="shared" si="3"/>
        <v>0</v>
      </c>
      <c r="H109" s="252">
        <v>460</v>
      </c>
      <c r="I109" s="246" t="e">
        <f>ROUND(#REF!*H109,2)</f>
        <v>#REF!</v>
      </c>
      <c r="J109" s="252">
        <v>0</v>
      </c>
      <c r="K109" s="246" t="e">
        <f>ROUND(#REF!*J109,2)</f>
        <v>#REF!</v>
      </c>
      <c r="L109" s="246">
        <v>21</v>
      </c>
      <c r="M109" s="246" t="e">
        <f>#REF!*(1+L109/100)</f>
        <v>#REF!</v>
      </c>
      <c r="N109" s="246">
        <v>0</v>
      </c>
      <c r="O109" s="246" t="e">
        <f>ROUND(#REF!*N109,2)</f>
        <v>#REF!</v>
      </c>
      <c r="P109" s="246">
        <v>0</v>
      </c>
      <c r="Q109" s="246" t="e">
        <f>ROUND(#REF!*P109,2)</f>
        <v>#REF!</v>
      </c>
      <c r="R109" s="246"/>
      <c r="S109" s="246" t="s">
        <v>116</v>
      </c>
      <c r="T109" s="140" t="s">
        <v>114</v>
      </c>
      <c r="U109" s="140">
        <v>0</v>
      </c>
      <c r="V109" s="140" t="e">
        <f>ROUND(#REF!*U109,2)</f>
        <v>#REF!</v>
      </c>
      <c r="W109" s="140"/>
      <c r="X109" s="136"/>
      <c r="Y109" s="136"/>
      <c r="Z109" s="136"/>
      <c r="AA109" s="136"/>
      <c r="AB109" s="136"/>
      <c r="AC109" s="136"/>
      <c r="AD109" s="136"/>
      <c r="AE109" s="136"/>
      <c r="AF109" s="136"/>
      <c r="AG109" s="136" t="s">
        <v>134</v>
      </c>
      <c r="AH109" s="136"/>
      <c r="AI109" s="136"/>
      <c r="AJ109" s="136"/>
      <c r="AK109" s="136"/>
      <c r="AL109" s="136"/>
      <c r="AM109" s="136"/>
      <c r="AN109" s="136"/>
      <c r="AO109" s="136"/>
      <c r="AP109" s="136"/>
      <c r="AQ109" s="136"/>
      <c r="AR109" s="136"/>
      <c r="AS109" s="136"/>
      <c r="AT109" s="136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136"/>
      <c r="BF109" s="136"/>
      <c r="BG109" s="136"/>
      <c r="BH109" s="136"/>
    </row>
    <row r="110" spans="1:60" ht="22.5" outlineLevel="1" x14ac:dyDescent="0.2">
      <c r="A110" s="247">
        <v>68</v>
      </c>
      <c r="B110" s="248" t="s">
        <v>125</v>
      </c>
      <c r="C110" s="253" t="s">
        <v>311</v>
      </c>
      <c r="D110" s="250" t="s">
        <v>119</v>
      </c>
      <c r="E110" s="251">
        <v>4</v>
      </c>
      <c r="F110" s="252"/>
      <c r="G110" s="246">
        <f t="shared" si="3"/>
        <v>0</v>
      </c>
      <c r="H110" s="252"/>
      <c r="I110" s="246"/>
      <c r="J110" s="252"/>
      <c r="K110" s="246"/>
      <c r="L110" s="246"/>
      <c r="M110" s="246"/>
      <c r="N110" s="246"/>
      <c r="O110" s="246"/>
      <c r="P110" s="246"/>
      <c r="Q110" s="246"/>
      <c r="R110" s="246"/>
      <c r="S110" s="246" t="s">
        <v>116</v>
      </c>
      <c r="T110" s="140"/>
      <c r="U110" s="140"/>
      <c r="V110" s="140"/>
      <c r="W110" s="140"/>
      <c r="X110" s="136"/>
      <c r="Y110" s="136"/>
      <c r="Z110" s="136"/>
      <c r="AA110" s="136"/>
      <c r="AB110" s="136"/>
      <c r="AC110" s="136"/>
      <c r="AD110" s="136"/>
      <c r="AE110" s="136"/>
      <c r="AF110" s="136"/>
      <c r="AG110" s="136"/>
      <c r="AH110" s="136"/>
      <c r="AI110" s="136"/>
      <c r="AJ110" s="136"/>
      <c r="AK110" s="136"/>
      <c r="AL110" s="136"/>
      <c r="AM110" s="136"/>
      <c r="AN110" s="136"/>
      <c r="AO110" s="136"/>
      <c r="AP110" s="136"/>
      <c r="AQ110" s="136"/>
      <c r="AR110" s="136"/>
      <c r="AS110" s="136"/>
      <c r="AT110" s="136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136"/>
      <c r="BF110" s="136"/>
      <c r="BG110" s="136"/>
      <c r="BH110" s="136"/>
    </row>
    <row r="111" spans="1:60" ht="22.5" outlineLevel="1" x14ac:dyDescent="0.2">
      <c r="A111" s="247">
        <v>69</v>
      </c>
      <c r="B111" s="248" t="s">
        <v>126</v>
      </c>
      <c r="C111" s="253" t="s">
        <v>312</v>
      </c>
      <c r="D111" s="250" t="s">
        <v>119</v>
      </c>
      <c r="E111" s="251">
        <v>3</v>
      </c>
      <c r="F111" s="252"/>
      <c r="G111" s="246">
        <f t="shared" si="3"/>
        <v>0</v>
      </c>
      <c r="H111" s="252"/>
      <c r="I111" s="246"/>
      <c r="J111" s="252"/>
      <c r="K111" s="246"/>
      <c r="L111" s="246"/>
      <c r="M111" s="246"/>
      <c r="N111" s="246"/>
      <c r="O111" s="246"/>
      <c r="P111" s="246"/>
      <c r="Q111" s="246"/>
      <c r="R111" s="246"/>
      <c r="S111" s="246" t="s">
        <v>116</v>
      </c>
      <c r="T111" s="140"/>
      <c r="U111" s="140"/>
      <c r="V111" s="140"/>
      <c r="W111" s="140"/>
      <c r="X111" s="136"/>
      <c r="Y111" s="136"/>
      <c r="Z111" s="136"/>
      <c r="AA111" s="136"/>
      <c r="AB111" s="136"/>
      <c r="AC111" s="136"/>
      <c r="AD111" s="136"/>
      <c r="AE111" s="136"/>
      <c r="AF111" s="136"/>
      <c r="AG111" s="136"/>
      <c r="AH111" s="136"/>
      <c r="AI111" s="136"/>
      <c r="AJ111" s="136"/>
      <c r="AK111" s="136"/>
      <c r="AL111" s="136"/>
      <c r="AM111" s="136"/>
      <c r="AN111" s="136"/>
      <c r="AO111" s="136"/>
      <c r="AP111" s="136"/>
      <c r="AQ111" s="136"/>
      <c r="AR111" s="136"/>
      <c r="AS111" s="136"/>
      <c r="AT111" s="136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136"/>
      <c r="BF111" s="136"/>
      <c r="BG111" s="136"/>
      <c r="BH111" s="136"/>
    </row>
    <row r="112" spans="1:60" ht="22.5" outlineLevel="1" x14ac:dyDescent="0.2">
      <c r="A112" s="247">
        <v>70</v>
      </c>
      <c r="B112" s="248" t="s">
        <v>127</v>
      </c>
      <c r="C112" s="253" t="s">
        <v>313</v>
      </c>
      <c r="D112" s="250" t="s">
        <v>119</v>
      </c>
      <c r="E112" s="251">
        <v>1</v>
      </c>
      <c r="F112" s="252"/>
      <c r="G112" s="246">
        <f t="shared" si="3"/>
        <v>0</v>
      </c>
      <c r="H112" s="252"/>
      <c r="I112" s="246"/>
      <c r="J112" s="252"/>
      <c r="K112" s="246"/>
      <c r="L112" s="246"/>
      <c r="M112" s="246"/>
      <c r="N112" s="246"/>
      <c r="O112" s="246"/>
      <c r="P112" s="246"/>
      <c r="Q112" s="246"/>
      <c r="R112" s="246"/>
      <c r="S112" s="246" t="s">
        <v>116</v>
      </c>
      <c r="T112" s="140"/>
      <c r="U112" s="140"/>
      <c r="V112" s="140"/>
      <c r="W112" s="140"/>
      <c r="X112" s="136"/>
      <c r="Y112" s="136"/>
      <c r="Z112" s="136"/>
      <c r="AA112" s="136"/>
      <c r="AB112" s="136"/>
      <c r="AC112" s="136"/>
      <c r="AD112" s="136"/>
      <c r="AE112" s="136"/>
      <c r="AF112" s="136"/>
      <c r="AG112" s="136"/>
      <c r="AH112" s="136"/>
      <c r="AI112" s="136"/>
      <c r="AJ112" s="136"/>
      <c r="AK112" s="136"/>
      <c r="AL112" s="136"/>
      <c r="AM112" s="136"/>
      <c r="AN112" s="136"/>
      <c r="AO112" s="136"/>
      <c r="AP112" s="136"/>
      <c r="AQ112" s="136"/>
      <c r="AR112" s="136"/>
      <c r="AS112" s="136"/>
      <c r="AT112" s="136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136"/>
      <c r="BF112" s="136"/>
      <c r="BG112" s="136"/>
      <c r="BH112" s="136"/>
    </row>
    <row r="113" spans="1:60" ht="22.5" outlineLevel="1" x14ac:dyDescent="0.2">
      <c r="A113" s="247">
        <v>71</v>
      </c>
      <c r="B113" s="248" t="s">
        <v>128</v>
      </c>
      <c r="C113" s="253" t="s">
        <v>314</v>
      </c>
      <c r="D113" s="250" t="s">
        <v>119</v>
      </c>
      <c r="E113" s="251">
        <v>4</v>
      </c>
      <c r="F113" s="252"/>
      <c r="G113" s="246">
        <f t="shared" si="3"/>
        <v>0</v>
      </c>
      <c r="H113" s="252"/>
      <c r="I113" s="246"/>
      <c r="J113" s="252"/>
      <c r="K113" s="246"/>
      <c r="L113" s="246"/>
      <c r="M113" s="246"/>
      <c r="N113" s="246"/>
      <c r="O113" s="246"/>
      <c r="P113" s="246"/>
      <c r="Q113" s="246"/>
      <c r="R113" s="246"/>
      <c r="S113" s="246" t="s">
        <v>116</v>
      </c>
      <c r="T113" s="140"/>
      <c r="U113" s="140"/>
      <c r="V113" s="140"/>
      <c r="W113" s="140"/>
      <c r="X113" s="136"/>
      <c r="Y113" s="136"/>
      <c r="Z113" s="136"/>
      <c r="AA113" s="136"/>
      <c r="AB113" s="136"/>
      <c r="AC113" s="136"/>
      <c r="AD113" s="136"/>
      <c r="AE113" s="136"/>
      <c r="AF113" s="136"/>
      <c r="AG113" s="136"/>
      <c r="AH113" s="136"/>
      <c r="AI113" s="136"/>
      <c r="AJ113" s="136"/>
      <c r="AK113" s="136"/>
      <c r="AL113" s="136"/>
      <c r="AM113" s="136"/>
      <c r="AN113" s="136"/>
      <c r="AO113" s="136"/>
      <c r="AP113" s="136"/>
      <c r="AQ113" s="136"/>
      <c r="AR113" s="136"/>
      <c r="AS113" s="136"/>
      <c r="AT113" s="136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136"/>
      <c r="BF113" s="136"/>
      <c r="BG113" s="136"/>
      <c r="BH113" s="136"/>
    </row>
    <row r="114" spans="1:60" outlineLevel="1" x14ac:dyDescent="0.2">
      <c r="A114" s="247">
        <v>72</v>
      </c>
      <c r="B114" s="248" t="s">
        <v>201</v>
      </c>
      <c r="C114" s="253" t="s">
        <v>304</v>
      </c>
      <c r="D114" s="250" t="s">
        <v>122</v>
      </c>
      <c r="E114" s="251">
        <v>30</v>
      </c>
      <c r="F114" s="252"/>
      <c r="G114" s="246">
        <f t="shared" si="3"/>
        <v>0</v>
      </c>
      <c r="H114" s="252"/>
      <c r="I114" s="246"/>
      <c r="J114" s="252"/>
      <c r="K114" s="246"/>
      <c r="L114" s="246"/>
      <c r="M114" s="246"/>
      <c r="N114" s="246"/>
      <c r="O114" s="246"/>
      <c r="P114" s="246"/>
      <c r="Q114" s="246"/>
      <c r="R114" s="246"/>
      <c r="S114" s="246" t="s">
        <v>116</v>
      </c>
      <c r="T114" s="140"/>
      <c r="U114" s="140"/>
      <c r="V114" s="140"/>
      <c r="W114" s="140"/>
      <c r="X114" s="136"/>
      <c r="Y114" s="136"/>
      <c r="Z114" s="136"/>
      <c r="AA114" s="136"/>
      <c r="AB114" s="136"/>
      <c r="AC114" s="136"/>
      <c r="AD114" s="136"/>
      <c r="AE114" s="136"/>
      <c r="AF114" s="136"/>
      <c r="AG114" s="136"/>
      <c r="AH114" s="136"/>
      <c r="AI114" s="136"/>
      <c r="AJ114" s="136"/>
      <c r="AK114" s="136"/>
      <c r="AL114" s="136"/>
      <c r="AM114" s="136"/>
      <c r="AN114" s="136"/>
      <c r="AO114" s="136"/>
      <c r="AP114" s="136"/>
      <c r="AQ114" s="136"/>
      <c r="AR114" s="136"/>
      <c r="AS114" s="136"/>
      <c r="AT114" s="136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136"/>
      <c r="BF114" s="136"/>
      <c r="BG114" s="136"/>
      <c r="BH114" s="136"/>
    </row>
    <row r="115" spans="1:60" outlineLevel="1" x14ac:dyDescent="0.2">
      <c r="A115" s="247">
        <v>73</v>
      </c>
      <c r="B115" s="248" t="s">
        <v>202</v>
      </c>
      <c r="C115" s="253" t="s">
        <v>295</v>
      </c>
      <c r="D115" s="250" t="s">
        <v>122</v>
      </c>
      <c r="E115" s="251">
        <v>10</v>
      </c>
      <c r="F115" s="252"/>
      <c r="G115" s="246">
        <f t="shared" si="3"/>
        <v>0</v>
      </c>
      <c r="H115" s="252">
        <v>0</v>
      </c>
      <c r="I115" s="246">
        <f>ROUND(E166*H115,2)</f>
        <v>0</v>
      </c>
      <c r="J115" s="252">
        <v>18250</v>
      </c>
      <c r="K115" s="246">
        <f>ROUND(E166*J115,2)</f>
        <v>36500</v>
      </c>
      <c r="L115" s="246">
        <v>21</v>
      </c>
      <c r="M115" s="246">
        <f>G166*(1+L115/100)</f>
        <v>0</v>
      </c>
      <c r="N115" s="246">
        <v>0</v>
      </c>
      <c r="O115" s="246">
        <f>ROUND(E166*N115,2)</f>
        <v>0</v>
      </c>
      <c r="P115" s="246">
        <v>0</v>
      </c>
      <c r="Q115" s="246">
        <f>ROUND(E166*P115,2)</f>
        <v>0</v>
      </c>
      <c r="R115" s="246"/>
      <c r="S115" s="246" t="s">
        <v>116</v>
      </c>
      <c r="T115" s="140" t="s">
        <v>114</v>
      </c>
      <c r="U115" s="140">
        <v>0</v>
      </c>
      <c r="V115" s="140">
        <f>ROUND(E166*U115,2)</f>
        <v>0</v>
      </c>
      <c r="W115" s="140"/>
      <c r="X115" s="136"/>
      <c r="Y115" s="136"/>
      <c r="Z115" s="136"/>
      <c r="AA115" s="136"/>
      <c r="AB115" s="136"/>
      <c r="AC115" s="136"/>
      <c r="AD115" s="136"/>
      <c r="AE115" s="136"/>
      <c r="AF115" s="136"/>
      <c r="AG115" s="136" t="s">
        <v>138</v>
      </c>
      <c r="AH115" s="136"/>
      <c r="AI115" s="136"/>
      <c r="AJ115" s="136"/>
      <c r="AK115" s="136"/>
      <c r="AL115" s="136"/>
      <c r="AM115" s="136"/>
      <c r="AN115" s="136"/>
      <c r="AO115" s="136"/>
      <c r="AP115" s="136"/>
      <c r="AQ115" s="136"/>
      <c r="AR115" s="136"/>
      <c r="AS115" s="136"/>
      <c r="AT115" s="136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136"/>
      <c r="BF115" s="136"/>
      <c r="BG115" s="136"/>
      <c r="BH115" s="136"/>
    </row>
    <row r="116" spans="1:60" outlineLevel="1" x14ac:dyDescent="0.2">
      <c r="A116" s="247">
        <v>74</v>
      </c>
      <c r="B116" s="248" t="s">
        <v>204</v>
      </c>
      <c r="C116" s="253" t="s">
        <v>294</v>
      </c>
      <c r="D116" s="250" t="s">
        <v>119</v>
      </c>
      <c r="E116" s="251">
        <v>28</v>
      </c>
      <c r="F116" s="252"/>
      <c r="G116" s="246">
        <f t="shared" si="3"/>
        <v>0</v>
      </c>
      <c r="H116" s="246"/>
      <c r="I116" s="246"/>
      <c r="J116" s="246"/>
      <c r="K116" s="246"/>
      <c r="L116" s="246"/>
      <c r="M116" s="246"/>
      <c r="N116" s="246"/>
      <c r="O116" s="246"/>
      <c r="P116" s="246"/>
      <c r="Q116" s="246"/>
      <c r="R116" s="246"/>
      <c r="S116" s="246" t="s">
        <v>116</v>
      </c>
      <c r="T116" s="140"/>
      <c r="U116" s="140"/>
      <c r="V116" s="140"/>
      <c r="W116" s="140"/>
      <c r="X116" s="136"/>
      <c r="Y116" s="136"/>
      <c r="Z116" s="136"/>
      <c r="AA116" s="136"/>
      <c r="AB116" s="136"/>
      <c r="AC116" s="136"/>
      <c r="AD116" s="136"/>
      <c r="AE116" s="136"/>
      <c r="AF116" s="136"/>
      <c r="AG116" s="136" t="s">
        <v>186</v>
      </c>
      <c r="AH116" s="136"/>
      <c r="AI116" s="136"/>
      <c r="AJ116" s="136"/>
      <c r="AK116" s="136"/>
      <c r="AL116" s="136"/>
      <c r="AM116" s="136"/>
      <c r="AN116" s="136"/>
      <c r="AO116" s="136"/>
      <c r="AP116" s="136"/>
      <c r="AQ116" s="136"/>
      <c r="AR116" s="136"/>
      <c r="AS116" s="136"/>
      <c r="AT116" s="136"/>
      <c r="AU116" s="136"/>
      <c r="AV116" s="136"/>
      <c r="AW116" s="136"/>
      <c r="AX116" s="136"/>
      <c r="AY116" s="136"/>
      <c r="AZ116" s="136"/>
      <c r="BA116" s="136"/>
      <c r="BB116" s="136"/>
      <c r="BC116" s="136"/>
      <c r="BD116" s="136"/>
      <c r="BE116" s="136"/>
      <c r="BF116" s="136"/>
      <c r="BG116" s="136"/>
      <c r="BH116" s="136"/>
    </row>
    <row r="117" spans="1:60" outlineLevel="1" x14ac:dyDescent="0.2">
      <c r="A117" s="247">
        <v>75</v>
      </c>
      <c r="B117" s="248" t="s">
        <v>205</v>
      </c>
      <c r="C117" s="253" t="s">
        <v>306</v>
      </c>
      <c r="D117" s="250" t="s">
        <v>119</v>
      </c>
      <c r="E117" s="251">
        <v>15</v>
      </c>
      <c r="F117" s="252"/>
      <c r="G117" s="246">
        <f t="shared" si="3"/>
        <v>0</v>
      </c>
      <c r="H117" s="246"/>
      <c r="I117" s="246"/>
      <c r="J117" s="246"/>
      <c r="K117" s="246"/>
      <c r="L117" s="246"/>
      <c r="M117" s="246"/>
      <c r="N117" s="246"/>
      <c r="O117" s="246"/>
      <c r="P117" s="246"/>
      <c r="Q117" s="246"/>
      <c r="R117" s="246"/>
      <c r="S117" s="246" t="s">
        <v>116</v>
      </c>
      <c r="T117" s="140"/>
      <c r="U117" s="140"/>
      <c r="V117" s="140"/>
      <c r="W117" s="140"/>
      <c r="X117" s="136"/>
      <c r="Y117" s="136"/>
      <c r="Z117" s="136"/>
      <c r="AA117" s="136"/>
      <c r="AB117" s="136"/>
      <c r="AC117" s="136"/>
      <c r="AD117" s="136"/>
      <c r="AE117" s="136"/>
      <c r="AF117" s="136"/>
      <c r="AG117" s="136"/>
      <c r="AH117" s="136"/>
      <c r="AI117" s="136"/>
      <c r="AJ117" s="136"/>
      <c r="AK117" s="136"/>
      <c r="AL117" s="136"/>
      <c r="AM117" s="136"/>
      <c r="AN117" s="136"/>
      <c r="AO117" s="136"/>
      <c r="AP117" s="136"/>
      <c r="AQ117" s="136"/>
      <c r="AR117" s="136"/>
      <c r="AS117" s="136"/>
      <c r="AT117" s="136"/>
      <c r="AU117" s="136"/>
      <c r="AV117" s="136"/>
      <c r="AW117" s="136"/>
      <c r="AX117" s="136"/>
      <c r="AY117" s="136"/>
      <c r="AZ117" s="136"/>
      <c r="BA117" s="136"/>
      <c r="BB117" s="136"/>
      <c r="BC117" s="136"/>
      <c r="BD117" s="136"/>
      <c r="BE117" s="136"/>
      <c r="BF117" s="136"/>
      <c r="BG117" s="136"/>
      <c r="BH117" s="136"/>
    </row>
    <row r="118" spans="1:60" outlineLevel="1" x14ac:dyDescent="0.2">
      <c r="A118" s="247">
        <v>76</v>
      </c>
      <c r="B118" s="248" t="s">
        <v>206</v>
      </c>
      <c r="C118" s="253" t="s">
        <v>162</v>
      </c>
      <c r="D118" s="250" t="s">
        <v>129</v>
      </c>
      <c r="E118" s="251">
        <v>2</v>
      </c>
      <c r="F118" s="252"/>
      <c r="G118" s="246">
        <f t="shared" si="3"/>
        <v>0</v>
      </c>
      <c r="H118" s="246"/>
      <c r="I118" s="246"/>
      <c r="J118" s="246"/>
      <c r="K118" s="246"/>
      <c r="L118" s="246"/>
      <c r="M118" s="246"/>
      <c r="N118" s="246"/>
      <c r="O118" s="246"/>
      <c r="P118" s="246"/>
      <c r="Q118" s="246"/>
      <c r="R118" s="246"/>
      <c r="S118" s="246" t="s">
        <v>116</v>
      </c>
      <c r="T118" s="140"/>
      <c r="U118" s="140"/>
      <c r="V118" s="140"/>
      <c r="W118" s="140"/>
      <c r="X118" s="136"/>
      <c r="Y118" s="136"/>
      <c r="Z118" s="136"/>
      <c r="AA118" s="136"/>
      <c r="AB118" s="136"/>
      <c r="AC118" s="136"/>
      <c r="AD118" s="136"/>
      <c r="AE118" s="136"/>
      <c r="AF118" s="136"/>
      <c r="AG118" s="136"/>
      <c r="AH118" s="136"/>
      <c r="AI118" s="136"/>
      <c r="AJ118" s="136"/>
      <c r="AK118" s="136"/>
      <c r="AL118" s="136"/>
      <c r="AM118" s="136"/>
      <c r="AN118" s="136"/>
      <c r="AO118" s="136"/>
      <c r="AP118" s="136"/>
      <c r="AQ118" s="136"/>
      <c r="AR118" s="136"/>
      <c r="AS118" s="136"/>
      <c r="AT118" s="136"/>
      <c r="AU118" s="136"/>
      <c r="AV118" s="136"/>
      <c r="AW118" s="136"/>
      <c r="AX118" s="136"/>
      <c r="AY118" s="136"/>
      <c r="AZ118" s="136"/>
      <c r="BA118" s="136"/>
      <c r="BB118" s="136"/>
      <c r="BC118" s="136"/>
      <c r="BD118" s="136"/>
      <c r="BE118" s="136"/>
      <c r="BF118" s="136"/>
      <c r="BG118" s="136"/>
      <c r="BH118" s="136"/>
    </row>
    <row r="119" spans="1:60" outlineLevel="1" x14ac:dyDescent="0.2">
      <c r="A119" s="247">
        <v>77</v>
      </c>
      <c r="B119" s="248" t="s">
        <v>185</v>
      </c>
      <c r="C119" s="253" t="s">
        <v>296</v>
      </c>
      <c r="D119" s="250" t="s">
        <v>129</v>
      </c>
      <c r="E119" s="251">
        <v>5</v>
      </c>
      <c r="F119" s="252"/>
      <c r="G119" s="246">
        <f t="shared" si="3"/>
        <v>0</v>
      </c>
      <c r="H119" s="246"/>
      <c r="I119" s="246"/>
      <c r="J119" s="246"/>
      <c r="K119" s="246"/>
      <c r="L119" s="246"/>
      <c r="M119" s="246"/>
      <c r="N119" s="246"/>
      <c r="O119" s="246"/>
      <c r="P119" s="246"/>
      <c r="Q119" s="246"/>
      <c r="R119" s="246"/>
      <c r="S119" s="246" t="s">
        <v>116</v>
      </c>
      <c r="T119" s="140"/>
      <c r="U119" s="140"/>
      <c r="V119" s="140"/>
      <c r="W119" s="140"/>
      <c r="X119" s="136"/>
      <c r="Y119" s="136"/>
      <c r="Z119" s="136"/>
      <c r="AA119" s="136"/>
      <c r="AB119" s="136"/>
      <c r="AC119" s="136"/>
      <c r="AD119" s="136"/>
      <c r="AE119" s="136"/>
      <c r="AF119" s="136"/>
      <c r="AG119" s="136"/>
      <c r="AH119" s="136"/>
      <c r="AI119" s="136"/>
      <c r="AJ119" s="136"/>
      <c r="AK119" s="136"/>
      <c r="AL119" s="136"/>
      <c r="AM119" s="136"/>
      <c r="AN119" s="136"/>
      <c r="AO119" s="136"/>
      <c r="AP119" s="136"/>
      <c r="AQ119" s="136"/>
      <c r="AR119" s="136"/>
      <c r="AS119" s="136"/>
      <c r="AT119" s="136"/>
      <c r="AU119" s="136"/>
      <c r="AV119" s="136"/>
      <c r="AW119" s="136"/>
      <c r="AX119" s="136"/>
      <c r="AY119" s="136"/>
      <c r="AZ119" s="136"/>
      <c r="BA119" s="136"/>
      <c r="BB119" s="136"/>
      <c r="BC119" s="136"/>
      <c r="BD119" s="136"/>
      <c r="BE119" s="136"/>
      <c r="BF119" s="136"/>
      <c r="BG119" s="136"/>
      <c r="BH119" s="136"/>
    </row>
    <row r="120" spans="1:60" outlineLevel="1" x14ac:dyDescent="0.2">
      <c r="A120" s="247">
        <v>78</v>
      </c>
      <c r="B120" s="248" t="s">
        <v>187</v>
      </c>
      <c r="C120" s="253" t="s">
        <v>163</v>
      </c>
      <c r="D120" s="250" t="s">
        <v>129</v>
      </c>
      <c r="E120" s="251">
        <v>60</v>
      </c>
      <c r="F120" s="252"/>
      <c r="G120" s="246">
        <f t="shared" si="3"/>
        <v>0</v>
      </c>
      <c r="H120" s="252">
        <v>0</v>
      </c>
      <c r="I120" s="246" t="e">
        <f>ROUND(#REF!*H120,2)</f>
        <v>#REF!</v>
      </c>
      <c r="J120" s="252">
        <v>350</v>
      </c>
      <c r="K120" s="246" t="e">
        <f>ROUND(#REF!*J120,2)</f>
        <v>#REF!</v>
      </c>
      <c r="L120" s="246">
        <v>21</v>
      </c>
      <c r="M120" s="246" t="e">
        <f>#REF!*(1+L120/100)</f>
        <v>#REF!</v>
      </c>
      <c r="N120" s="246">
        <v>0</v>
      </c>
      <c r="O120" s="246" t="e">
        <f>ROUND(#REF!*N120,2)</f>
        <v>#REF!</v>
      </c>
      <c r="P120" s="246">
        <v>0</v>
      </c>
      <c r="Q120" s="246" t="e">
        <f>ROUND(#REF!*P120,2)</f>
        <v>#REF!</v>
      </c>
      <c r="R120" s="246"/>
      <c r="S120" s="246" t="s">
        <v>116</v>
      </c>
      <c r="T120" s="140" t="s">
        <v>114</v>
      </c>
      <c r="U120" s="140">
        <v>0</v>
      </c>
      <c r="V120" s="140" t="e">
        <f>ROUND(#REF!*U120,2)</f>
        <v>#REF!</v>
      </c>
      <c r="W120" s="140"/>
      <c r="X120" s="136"/>
      <c r="Y120" s="136"/>
      <c r="Z120" s="136"/>
      <c r="AA120" s="136"/>
      <c r="AB120" s="136"/>
      <c r="AC120" s="136"/>
      <c r="AD120" s="136"/>
      <c r="AE120" s="136"/>
      <c r="AF120" s="136"/>
      <c r="AG120" s="136" t="s">
        <v>138</v>
      </c>
      <c r="AH120" s="136"/>
      <c r="AI120" s="136"/>
      <c r="AJ120" s="136"/>
      <c r="AK120" s="136"/>
      <c r="AL120" s="136"/>
      <c r="AM120" s="136"/>
      <c r="AN120" s="136"/>
      <c r="AO120" s="136"/>
      <c r="AP120" s="136"/>
      <c r="AQ120" s="136"/>
      <c r="AR120" s="136"/>
      <c r="AS120" s="136"/>
      <c r="AT120" s="136"/>
      <c r="AU120" s="136"/>
      <c r="AV120" s="136"/>
      <c r="AW120" s="136"/>
      <c r="AX120" s="136"/>
      <c r="AY120" s="136"/>
      <c r="AZ120" s="136"/>
      <c r="BA120" s="136"/>
      <c r="BB120" s="136"/>
      <c r="BC120" s="136"/>
      <c r="BD120" s="136"/>
      <c r="BE120" s="136"/>
      <c r="BF120" s="136"/>
      <c r="BG120" s="136"/>
      <c r="BH120" s="136"/>
    </row>
    <row r="121" spans="1:60" outlineLevel="1" x14ac:dyDescent="0.2">
      <c r="A121" s="247">
        <v>79</v>
      </c>
      <c r="B121" s="248" t="s">
        <v>188</v>
      </c>
      <c r="C121" s="253" t="s">
        <v>164</v>
      </c>
      <c r="D121" s="250" t="s">
        <v>122</v>
      </c>
      <c r="E121" s="251">
        <v>16</v>
      </c>
      <c r="F121" s="252"/>
      <c r="G121" s="246">
        <f t="shared" si="3"/>
        <v>0</v>
      </c>
      <c r="H121" s="252"/>
      <c r="I121" s="246"/>
      <c r="J121" s="252"/>
      <c r="K121" s="246"/>
      <c r="L121" s="246"/>
      <c r="M121" s="246"/>
      <c r="N121" s="246"/>
      <c r="O121" s="246"/>
      <c r="P121" s="246"/>
      <c r="Q121" s="246"/>
      <c r="R121" s="246"/>
      <c r="S121" s="246" t="s">
        <v>116</v>
      </c>
      <c r="T121" s="140"/>
      <c r="U121" s="140"/>
      <c r="V121" s="140"/>
      <c r="W121" s="140"/>
      <c r="X121" s="136"/>
      <c r="Y121" s="136"/>
      <c r="Z121" s="136"/>
      <c r="AA121" s="136"/>
      <c r="AB121" s="136"/>
      <c r="AC121" s="136"/>
      <c r="AD121" s="136"/>
      <c r="AE121" s="136"/>
      <c r="AF121" s="136"/>
      <c r="AG121" s="136"/>
      <c r="AH121" s="136"/>
      <c r="AI121" s="136"/>
      <c r="AJ121" s="136"/>
      <c r="AK121" s="136"/>
      <c r="AL121" s="136"/>
      <c r="AM121" s="136"/>
      <c r="AN121" s="136"/>
      <c r="AO121" s="136"/>
      <c r="AP121" s="136"/>
      <c r="AQ121" s="136"/>
      <c r="AR121" s="136"/>
      <c r="AS121" s="136"/>
      <c r="AT121" s="136"/>
      <c r="AU121" s="136"/>
      <c r="AV121" s="136"/>
      <c r="AW121" s="136"/>
      <c r="AX121" s="136"/>
      <c r="AY121" s="136"/>
      <c r="AZ121" s="136"/>
      <c r="BA121" s="136"/>
      <c r="BB121" s="136"/>
      <c r="BC121" s="136"/>
      <c r="BD121" s="136"/>
      <c r="BE121" s="136"/>
      <c r="BF121" s="136"/>
      <c r="BG121" s="136"/>
      <c r="BH121" s="136"/>
    </row>
    <row r="122" spans="1:60" ht="22.5" outlineLevel="1" x14ac:dyDescent="0.2">
      <c r="A122" s="247">
        <v>80</v>
      </c>
      <c r="B122" s="248" t="s">
        <v>189</v>
      </c>
      <c r="C122" s="253" t="s">
        <v>166</v>
      </c>
      <c r="D122" s="250" t="s">
        <v>122</v>
      </c>
      <c r="E122" s="251">
        <v>10</v>
      </c>
      <c r="F122" s="252"/>
      <c r="G122" s="246">
        <f t="shared" si="3"/>
        <v>0</v>
      </c>
      <c r="H122" s="252"/>
      <c r="I122" s="246"/>
      <c r="J122" s="252"/>
      <c r="K122" s="246"/>
      <c r="L122" s="246"/>
      <c r="M122" s="246"/>
      <c r="N122" s="246"/>
      <c r="O122" s="246"/>
      <c r="P122" s="246"/>
      <c r="Q122" s="246"/>
      <c r="R122" s="246"/>
      <c r="S122" s="246" t="s">
        <v>116</v>
      </c>
      <c r="T122" s="140"/>
      <c r="U122" s="140"/>
      <c r="V122" s="140"/>
      <c r="W122" s="140"/>
      <c r="X122" s="136"/>
      <c r="Y122" s="136"/>
      <c r="Z122" s="136"/>
      <c r="AA122" s="136"/>
      <c r="AB122" s="136"/>
      <c r="AC122" s="136"/>
      <c r="AD122" s="136"/>
      <c r="AE122" s="136"/>
      <c r="AF122" s="136"/>
      <c r="AG122" s="136"/>
      <c r="AH122" s="136"/>
      <c r="AI122" s="136"/>
      <c r="AJ122" s="136"/>
      <c r="AK122" s="136"/>
      <c r="AL122" s="136"/>
      <c r="AM122" s="136"/>
      <c r="AN122" s="136"/>
      <c r="AO122" s="136"/>
      <c r="AP122" s="136"/>
      <c r="AQ122" s="136"/>
      <c r="AR122" s="136"/>
      <c r="AS122" s="136"/>
      <c r="AT122" s="136"/>
      <c r="AU122" s="136"/>
      <c r="AV122" s="136"/>
      <c r="AW122" s="136"/>
      <c r="AX122" s="136"/>
      <c r="AY122" s="136"/>
      <c r="AZ122" s="136"/>
      <c r="BA122" s="136"/>
      <c r="BB122" s="136"/>
      <c r="BC122" s="136"/>
      <c r="BD122" s="136"/>
      <c r="BE122" s="136"/>
      <c r="BF122" s="136"/>
      <c r="BG122" s="136"/>
      <c r="BH122" s="136"/>
    </row>
    <row r="123" spans="1:60" outlineLevel="1" x14ac:dyDescent="0.2">
      <c r="A123" s="247">
        <v>81</v>
      </c>
      <c r="B123" s="248" t="s">
        <v>238</v>
      </c>
      <c r="C123" s="253" t="s">
        <v>305</v>
      </c>
      <c r="D123" s="250" t="s">
        <v>129</v>
      </c>
      <c r="E123" s="251">
        <v>22</v>
      </c>
      <c r="F123" s="252"/>
      <c r="G123" s="246">
        <f t="shared" si="3"/>
        <v>0</v>
      </c>
      <c r="H123" s="252"/>
      <c r="I123" s="246"/>
      <c r="J123" s="252"/>
      <c r="K123" s="246"/>
      <c r="L123" s="246"/>
      <c r="M123" s="246"/>
      <c r="N123" s="246"/>
      <c r="O123" s="246"/>
      <c r="P123" s="246"/>
      <c r="Q123" s="246"/>
      <c r="R123" s="246"/>
      <c r="S123" s="246" t="s">
        <v>116</v>
      </c>
      <c r="T123" s="140"/>
      <c r="U123" s="140"/>
      <c r="V123" s="140"/>
      <c r="W123" s="140"/>
      <c r="X123" s="136"/>
      <c r="Y123" s="136"/>
      <c r="Z123" s="136"/>
      <c r="AA123" s="136"/>
      <c r="AB123" s="136"/>
      <c r="AC123" s="136"/>
      <c r="AD123" s="136"/>
      <c r="AE123" s="136"/>
      <c r="AF123" s="136"/>
      <c r="AG123" s="136"/>
      <c r="AH123" s="136"/>
      <c r="AI123" s="136"/>
      <c r="AJ123" s="136"/>
      <c r="AK123" s="136"/>
      <c r="AL123" s="136"/>
      <c r="AM123" s="136"/>
      <c r="AN123" s="136"/>
      <c r="AO123" s="136"/>
      <c r="AP123" s="136"/>
      <c r="AQ123" s="136"/>
      <c r="AR123" s="136"/>
      <c r="AS123" s="136"/>
      <c r="AT123" s="136"/>
      <c r="AU123" s="136"/>
      <c r="AV123" s="136"/>
      <c r="AW123" s="136"/>
      <c r="AX123" s="136"/>
      <c r="AY123" s="136"/>
      <c r="AZ123" s="136"/>
      <c r="BA123" s="136"/>
      <c r="BB123" s="136"/>
      <c r="BC123" s="136"/>
      <c r="BD123" s="136"/>
      <c r="BE123" s="136"/>
      <c r="BF123" s="136"/>
      <c r="BG123" s="136"/>
      <c r="BH123" s="136"/>
    </row>
    <row r="124" spans="1:60" ht="22.5" outlineLevel="1" x14ac:dyDescent="0.2">
      <c r="A124" s="247">
        <v>82</v>
      </c>
      <c r="B124" s="248" t="s">
        <v>239</v>
      </c>
      <c r="C124" s="253" t="s">
        <v>232</v>
      </c>
      <c r="D124" s="250" t="s">
        <v>129</v>
      </c>
      <c r="E124" s="251">
        <v>18</v>
      </c>
      <c r="F124" s="252"/>
      <c r="G124" s="246">
        <f t="shared" si="3"/>
        <v>0</v>
      </c>
      <c r="H124" s="252"/>
      <c r="I124" s="246"/>
      <c r="J124" s="252"/>
      <c r="K124" s="246"/>
      <c r="L124" s="246"/>
      <c r="M124" s="246"/>
      <c r="N124" s="246"/>
      <c r="O124" s="246"/>
      <c r="P124" s="246"/>
      <c r="Q124" s="246"/>
      <c r="R124" s="246"/>
      <c r="S124" s="246" t="s">
        <v>116</v>
      </c>
      <c r="T124" s="140"/>
      <c r="U124" s="140"/>
      <c r="V124" s="140"/>
      <c r="W124" s="140"/>
      <c r="X124" s="136"/>
      <c r="Y124" s="136"/>
      <c r="Z124" s="136"/>
      <c r="AA124" s="136"/>
      <c r="AB124" s="136"/>
      <c r="AC124" s="136"/>
      <c r="AD124" s="136"/>
      <c r="AE124" s="136"/>
      <c r="AF124" s="136"/>
      <c r="AG124" s="136"/>
      <c r="AH124" s="136"/>
      <c r="AI124" s="136"/>
      <c r="AJ124" s="136"/>
      <c r="AK124" s="136"/>
      <c r="AL124" s="136"/>
      <c r="AM124" s="136"/>
      <c r="AN124" s="136"/>
      <c r="AO124" s="136"/>
      <c r="AP124" s="136"/>
      <c r="AQ124" s="136"/>
      <c r="AR124" s="136"/>
      <c r="AS124" s="136"/>
      <c r="AT124" s="136"/>
      <c r="AU124" s="136"/>
      <c r="AV124" s="136"/>
      <c r="AW124" s="136"/>
      <c r="AX124" s="136"/>
      <c r="AY124" s="136"/>
      <c r="AZ124" s="136"/>
      <c r="BA124" s="136"/>
      <c r="BB124" s="136"/>
      <c r="BC124" s="136"/>
      <c r="BD124" s="136"/>
      <c r="BE124" s="136"/>
      <c r="BF124" s="136"/>
      <c r="BG124" s="136"/>
      <c r="BH124" s="136"/>
    </row>
    <row r="125" spans="1:60" outlineLevel="1" x14ac:dyDescent="0.2">
      <c r="A125" s="247">
        <v>83</v>
      </c>
      <c r="B125" s="248" t="s">
        <v>208</v>
      </c>
      <c r="C125" s="253" t="s">
        <v>310</v>
      </c>
      <c r="D125" s="250" t="s">
        <v>119</v>
      </c>
      <c r="E125" s="251">
        <v>3</v>
      </c>
      <c r="F125" s="252"/>
      <c r="G125" s="246">
        <f t="shared" si="3"/>
        <v>0</v>
      </c>
      <c r="H125" s="252"/>
      <c r="I125" s="246"/>
      <c r="J125" s="252"/>
      <c r="K125" s="246"/>
      <c r="L125" s="246"/>
      <c r="M125" s="246"/>
      <c r="N125" s="246"/>
      <c r="O125" s="246"/>
      <c r="P125" s="246"/>
      <c r="Q125" s="246"/>
      <c r="R125" s="246"/>
      <c r="S125" s="246" t="s">
        <v>116</v>
      </c>
      <c r="T125" s="140"/>
      <c r="U125" s="140"/>
      <c r="V125" s="140"/>
      <c r="W125" s="140"/>
      <c r="X125" s="136"/>
      <c r="Y125" s="136"/>
      <c r="Z125" s="136"/>
      <c r="AA125" s="136"/>
      <c r="AB125" s="136"/>
      <c r="AC125" s="136"/>
      <c r="AD125" s="136"/>
      <c r="AE125" s="136"/>
      <c r="AF125" s="136"/>
      <c r="AG125" s="136"/>
      <c r="AH125" s="136"/>
      <c r="AI125" s="136"/>
      <c r="AJ125" s="136"/>
      <c r="AK125" s="136"/>
      <c r="AL125" s="136"/>
      <c r="AM125" s="136"/>
      <c r="AN125" s="136"/>
      <c r="AO125" s="136"/>
      <c r="AP125" s="136"/>
      <c r="AQ125" s="136"/>
      <c r="AR125" s="136"/>
      <c r="AS125" s="136"/>
      <c r="AT125" s="136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136"/>
      <c r="BF125" s="136"/>
      <c r="BG125" s="136"/>
      <c r="BH125" s="136"/>
    </row>
    <row r="126" spans="1:60" ht="22.5" outlineLevel="1" x14ac:dyDescent="0.2">
      <c r="A126" s="247">
        <v>84</v>
      </c>
      <c r="B126" s="248" t="s">
        <v>390</v>
      </c>
      <c r="C126" s="253" t="s">
        <v>315</v>
      </c>
      <c r="D126" s="250" t="s">
        <v>119</v>
      </c>
      <c r="E126" s="251">
        <v>13</v>
      </c>
      <c r="F126" s="252"/>
      <c r="G126" s="246">
        <f t="shared" si="3"/>
        <v>0</v>
      </c>
      <c r="H126" s="252"/>
      <c r="I126" s="246"/>
      <c r="J126" s="252"/>
      <c r="K126" s="246"/>
      <c r="L126" s="246"/>
      <c r="M126" s="246"/>
      <c r="N126" s="246"/>
      <c r="O126" s="246"/>
      <c r="P126" s="246"/>
      <c r="Q126" s="246"/>
      <c r="R126" s="246"/>
      <c r="S126" s="246" t="s">
        <v>116</v>
      </c>
      <c r="T126" s="140"/>
      <c r="U126" s="140"/>
      <c r="V126" s="140"/>
      <c r="W126" s="140"/>
      <c r="X126" s="136"/>
      <c r="Y126" s="136"/>
      <c r="Z126" s="136"/>
      <c r="AA126" s="136"/>
      <c r="AB126" s="136"/>
      <c r="AC126" s="136"/>
      <c r="AD126" s="136"/>
      <c r="AE126" s="136"/>
      <c r="AF126" s="136"/>
      <c r="AG126" s="136"/>
      <c r="AH126" s="136"/>
      <c r="AI126" s="136"/>
      <c r="AJ126" s="136"/>
      <c r="AK126" s="136"/>
      <c r="AL126" s="136"/>
      <c r="AM126" s="136"/>
      <c r="AN126" s="136"/>
      <c r="AO126" s="136"/>
      <c r="AP126" s="136"/>
      <c r="AQ126" s="136"/>
      <c r="AR126" s="136"/>
      <c r="AS126" s="136"/>
      <c r="AT126" s="136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136"/>
      <c r="BF126" s="136"/>
      <c r="BG126" s="136"/>
      <c r="BH126" s="136"/>
    </row>
    <row r="127" spans="1:60" outlineLevel="1" x14ac:dyDescent="0.2">
      <c r="A127" s="247">
        <v>85</v>
      </c>
      <c r="B127" s="248" t="s">
        <v>240</v>
      </c>
      <c r="C127" s="253" t="s">
        <v>422</v>
      </c>
      <c r="D127" s="250" t="s">
        <v>119</v>
      </c>
      <c r="E127" s="251">
        <v>4</v>
      </c>
      <c r="F127" s="252"/>
      <c r="G127" s="246">
        <f t="shared" si="3"/>
        <v>0</v>
      </c>
      <c r="H127" s="252"/>
      <c r="I127" s="246"/>
      <c r="J127" s="252"/>
      <c r="K127" s="246"/>
      <c r="L127" s="246"/>
      <c r="M127" s="246"/>
      <c r="N127" s="246"/>
      <c r="O127" s="246"/>
      <c r="P127" s="246"/>
      <c r="Q127" s="246"/>
      <c r="R127" s="246"/>
      <c r="S127" s="246" t="s">
        <v>116</v>
      </c>
      <c r="T127" s="140"/>
      <c r="U127" s="140"/>
      <c r="V127" s="140"/>
      <c r="W127" s="140"/>
      <c r="X127" s="136"/>
      <c r="Y127" s="136"/>
      <c r="Z127" s="136"/>
      <c r="AA127" s="136"/>
      <c r="AB127" s="136"/>
      <c r="AC127" s="136"/>
      <c r="AD127" s="136"/>
      <c r="AE127" s="136"/>
      <c r="AF127" s="136"/>
      <c r="AG127" s="136"/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  <c r="AR127" s="136"/>
      <c r="AS127" s="136"/>
      <c r="AT127" s="136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136"/>
      <c r="BF127" s="136"/>
      <c r="BG127" s="136"/>
      <c r="BH127" s="136"/>
    </row>
    <row r="128" spans="1:60" outlineLevel="1" x14ac:dyDescent="0.2">
      <c r="A128" s="247">
        <v>86</v>
      </c>
      <c r="B128" s="248" t="s">
        <v>209</v>
      </c>
      <c r="C128" s="253" t="s">
        <v>316</v>
      </c>
      <c r="D128" s="250" t="s">
        <v>119</v>
      </c>
      <c r="E128" s="251">
        <v>3</v>
      </c>
      <c r="F128" s="252"/>
      <c r="G128" s="246">
        <f t="shared" si="3"/>
        <v>0</v>
      </c>
      <c r="H128" s="252"/>
      <c r="I128" s="246"/>
      <c r="J128" s="252"/>
      <c r="K128" s="246"/>
      <c r="L128" s="246"/>
      <c r="M128" s="246"/>
      <c r="N128" s="246"/>
      <c r="O128" s="246"/>
      <c r="P128" s="246"/>
      <c r="Q128" s="246"/>
      <c r="R128" s="246"/>
      <c r="S128" s="246" t="s">
        <v>116</v>
      </c>
      <c r="T128" s="140"/>
      <c r="U128" s="140"/>
      <c r="V128" s="140"/>
      <c r="W128" s="140"/>
      <c r="X128" s="136"/>
      <c r="Y128" s="136"/>
      <c r="Z128" s="136"/>
      <c r="AA128" s="136"/>
      <c r="AB128" s="136"/>
      <c r="AC128" s="136"/>
      <c r="AD128" s="136"/>
      <c r="AE128" s="136"/>
      <c r="AF128" s="136"/>
      <c r="AG128" s="136"/>
      <c r="AH128" s="136"/>
      <c r="AI128" s="136"/>
      <c r="AJ128" s="136"/>
      <c r="AK128" s="136"/>
      <c r="AL128" s="136"/>
      <c r="AM128" s="136"/>
      <c r="AN128" s="136"/>
      <c r="AO128" s="136"/>
      <c r="AP128" s="136"/>
      <c r="AQ128" s="136"/>
      <c r="AR128" s="136"/>
      <c r="AS128" s="136"/>
      <c r="AT128" s="136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136"/>
      <c r="BF128" s="136"/>
      <c r="BG128" s="136"/>
      <c r="BH128" s="136"/>
    </row>
    <row r="129" spans="1:60" ht="22.5" outlineLevel="1" x14ac:dyDescent="0.2">
      <c r="A129" s="247">
        <v>87</v>
      </c>
      <c r="B129" s="248" t="s">
        <v>210</v>
      </c>
      <c r="C129" s="253" t="s">
        <v>393</v>
      </c>
      <c r="D129" s="250" t="s">
        <v>129</v>
      </c>
      <c r="E129" s="251">
        <v>20</v>
      </c>
      <c r="F129" s="252"/>
      <c r="G129" s="246">
        <f t="shared" si="3"/>
        <v>0</v>
      </c>
      <c r="H129" s="252"/>
      <c r="I129" s="246"/>
      <c r="J129" s="252"/>
      <c r="K129" s="246"/>
      <c r="L129" s="246"/>
      <c r="M129" s="246"/>
      <c r="N129" s="246"/>
      <c r="O129" s="246"/>
      <c r="P129" s="246"/>
      <c r="Q129" s="246"/>
      <c r="R129" s="246"/>
      <c r="S129" s="246" t="s">
        <v>116</v>
      </c>
      <c r="T129" s="140"/>
      <c r="U129" s="140"/>
      <c r="V129" s="140"/>
      <c r="W129" s="140"/>
      <c r="X129" s="136"/>
      <c r="Y129" s="136"/>
      <c r="Z129" s="136"/>
      <c r="AA129" s="136"/>
      <c r="AB129" s="136"/>
      <c r="AC129" s="136"/>
      <c r="AD129" s="136"/>
      <c r="AE129" s="136"/>
      <c r="AF129" s="136"/>
      <c r="AG129" s="136"/>
      <c r="AH129" s="136"/>
      <c r="AI129" s="136"/>
      <c r="AJ129" s="136"/>
      <c r="AK129" s="136"/>
      <c r="AL129" s="136"/>
      <c r="AM129" s="136"/>
      <c r="AN129" s="136"/>
      <c r="AO129" s="136"/>
      <c r="AP129" s="136"/>
      <c r="AQ129" s="136"/>
      <c r="AR129" s="136"/>
      <c r="AS129" s="136"/>
      <c r="AT129" s="136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136"/>
      <c r="BF129" s="136"/>
      <c r="BG129" s="136"/>
      <c r="BH129" s="136"/>
    </row>
    <row r="130" spans="1:60" ht="22.5" outlineLevel="1" x14ac:dyDescent="0.2">
      <c r="A130" s="247">
        <v>88</v>
      </c>
      <c r="B130" s="248" t="s">
        <v>241</v>
      </c>
      <c r="C130" s="253" t="s">
        <v>395</v>
      </c>
      <c r="D130" s="250" t="s">
        <v>119</v>
      </c>
      <c r="E130" s="251">
        <v>1</v>
      </c>
      <c r="F130" s="252"/>
      <c r="G130" s="246">
        <f t="shared" si="3"/>
        <v>0</v>
      </c>
      <c r="H130" s="252"/>
      <c r="I130" s="246"/>
      <c r="J130" s="252"/>
      <c r="K130" s="246"/>
      <c r="L130" s="246"/>
      <c r="M130" s="246"/>
      <c r="N130" s="246"/>
      <c r="O130" s="246"/>
      <c r="P130" s="246"/>
      <c r="Q130" s="246"/>
      <c r="R130" s="246"/>
      <c r="S130" s="246" t="s">
        <v>284</v>
      </c>
      <c r="T130" s="140"/>
      <c r="U130" s="140"/>
      <c r="V130" s="140"/>
      <c r="W130" s="140"/>
      <c r="X130" s="136"/>
      <c r="Y130" s="136"/>
      <c r="Z130" s="136"/>
      <c r="AA130" s="136"/>
      <c r="AB130" s="136"/>
      <c r="AC130" s="136"/>
      <c r="AD130" s="136"/>
      <c r="AE130" s="136"/>
      <c r="AF130" s="136"/>
      <c r="AG130" s="136"/>
      <c r="AH130" s="136"/>
      <c r="AI130" s="136"/>
      <c r="AJ130" s="136"/>
      <c r="AK130" s="136"/>
      <c r="AL130" s="136"/>
      <c r="AM130" s="136"/>
      <c r="AN130" s="136"/>
      <c r="AO130" s="136"/>
      <c r="AP130" s="136"/>
      <c r="AQ130" s="136"/>
      <c r="AR130" s="136"/>
      <c r="AS130" s="136"/>
      <c r="AT130" s="136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136"/>
      <c r="BF130" s="136"/>
      <c r="BG130" s="136"/>
      <c r="BH130" s="136"/>
    </row>
    <row r="131" spans="1:60" outlineLevel="1" x14ac:dyDescent="0.2">
      <c r="A131" s="247">
        <v>89</v>
      </c>
      <c r="B131" s="248" t="s">
        <v>242</v>
      </c>
      <c r="C131" s="253" t="s">
        <v>400</v>
      </c>
      <c r="D131" s="250" t="s">
        <v>119</v>
      </c>
      <c r="E131" s="251">
        <v>8</v>
      </c>
      <c r="F131" s="252"/>
      <c r="G131" s="246">
        <f t="shared" si="3"/>
        <v>0</v>
      </c>
      <c r="H131" s="252"/>
      <c r="I131" s="246"/>
      <c r="J131" s="252"/>
      <c r="K131" s="246"/>
      <c r="L131" s="246"/>
      <c r="M131" s="246"/>
      <c r="N131" s="246"/>
      <c r="O131" s="246"/>
      <c r="P131" s="246"/>
      <c r="Q131" s="246"/>
      <c r="R131" s="246"/>
      <c r="S131" s="246" t="s">
        <v>284</v>
      </c>
      <c r="T131" s="140"/>
      <c r="U131" s="140"/>
      <c r="V131" s="140"/>
      <c r="W131" s="140"/>
      <c r="X131" s="136"/>
      <c r="Y131" s="136"/>
      <c r="Z131" s="136"/>
      <c r="AA131" s="136"/>
      <c r="AB131" s="136"/>
      <c r="AC131" s="136"/>
      <c r="AD131" s="136"/>
      <c r="AE131" s="136"/>
      <c r="AF131" s="136"/>
      <c r="AG131" s="136"/>
      <c r="AH131" s="136"/>
      <c r="AI131" s="136"/>
      <c r="AJ131" s="136"/>
      <c r="AK131" s="136"/>
      <c r="AL131" s="136"/>
      <c r="AM131" s="136"/>
      <c r="AN131" s="136"/>
      <c r="AO131" s="136"/>
      <c r="AP131" s="136"/>
      <c r="AQ131" s="136"/>
      <c r="AR131" s="136"/>
      <c r="AS131" s="136"/>
      <c r="AT131" s="136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136"/>
      <c r="BF131" s="136"/>
      <c r="BG131" s="136"/>
      <c r="BH131" s="136"/>
    </row>
    <row r="132" spans="1:60" outlineLevel="1" x14ac:dyDescent="0.2">
      <c r="A132" s="247">
        <v>90</v>
      </c>
      <c r="B132" s="248" t="s">
        <v>377</v>
      </c>
      <c r="C132" s="253" t="s">
        <v>374</v>
      </c>
      <c r="D132" s="250" t="s">
        <v>0</v>
      </c>
      <c r="E132" s="251">
        <f>SUM(G66:G131)*0.01</f>
        <v>0</v>
      </c>
      <c r="F132" s="252">
        <v>1.9</v>
      </c>
      <c r="G132" s="246">
        <f t="shared" si="3"/>
        <v>0</v>
      </c>
      <c r="H132" s="252"/>
      <c r="I132" s="246"/>
      <c r="J132" s="252"/>
      <c r="K132" s="246"/>
      <c r="L132" s="246"/>
      <c r="M132" s="246"/>
      <c r="N132" s="246"/>
      <c r="O132" s="246"/>
      <c r="P132" s="246"/>
      <c r="Q132" s="246"/>
      <c r="R132" s="246"/>
      <c r="S132" s="246" t="s">
        <v>283</v>
      </c>
      <c r="T132" s="140"/>
      <c r="U132" s="140"/>
      <c r="V132" s="140"/>
      <c r="W132" s="140"/>
      <c r="X132" s="136"/>
      <c r="Y132" s="136"/>
      <c r="Z132" s="136"/>
      <c r="AA132" s="136"/>
      <c r="AB132" s="136"/>
      <c r="AC132" s="136"/>
      <c r="AD132" s="136"/>
      <c r="AE132" s="136"/>
      <c r="AF132" s="136"/>
      <c r="AG132" s="136"/>
      <c r="AH132" s="136"/>
      <c r="AI132" s="136"/>
      <c r="AJ132" s="136"/>
      <c r="AK132" s="136"/>
      <c r="AL132" s="136"/>
      <c r="AM132" s="136"/>
      <c r="AN132" s="136"/>
      <c r="AO132" s="136"/>
      <c r="AP132" s="136"/>
      <c r="AQ132" s="136"/>
      <c r="AR132" s="136"/>
      <c r="AS132" s="136"/>
      <c r="AT132" s="136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136"/>
      <c r="BF132" s="136"/>
      <c r="BG132" s="136"/>
      <c r="BH132" s="136"/>
    </row>
    <row r="133" spans="1:60" outlineLevel="1" x14ac:dyDescent="0.2">
      <c r="A133" s="206" t="s">
        <v>91</v>
      </c>
      <c r="B133" s="255" t="s">
        <v>60</v>
      </c>
      <c r="C133" s="256" t="s">
        <v>61</v>
      </c>
      <c r="D133" s="257"/>
      <c r="E133" s="258"/>
      <c r="F133" s="144"/>
      <c r="G133" s="203">
        <f>SUM(G134:G190)</f>
        <v>0</v>
      </c>
      <c r="H133" s="141"/>
      <c r="I133" s="140"/>
      <c r="J133" s="141"/>
      <c r="K133" s="140"/>
      <c r="L133" s="140"/>
      <c r="M133" s="140"/>
      <c r="N133" s="140"/>
      <c r="O133" s="140"/>
      <c r="P133" s="140"/>
      <c r="Q133" s="140"/>
      <c r="R133" s="228"/>
      <c r="S133" s="228"/>
      <c r="T133" s="140"/>
      <c r="U133" s="140"/>
      <c r="V133" s="140"/>
      <c r="W133" s="140"/>
      <c r="X133" s="136"/>
      <c r="Y133" s="136"/>
      <c r="Z133" s="136"/>
      <c r="AA133" s="136"/>
      <c r="AB133" s="136"/>
      <c r="AC133" s="136"/>
      <c r="AD133" s="136"/>
      <c r="AE133" s="136"/>
      <c r="AF133" s="136"/>
      <c r="AG133" s="136"/>
      <c r="AH133" s="136"/>
      <c r="AI133" s="136"/>
      <c r="AJ133" s="136"/>
      <c r="AK133" s="136"/>
      <c r="AL133" s="136"/>
      <c r="AM133" s="136"/>
      <c r="AN133" s="136"/>
      <c r="AO133" s="136"/>
      <c r="AP133" s="136"/>
      <c r="AQ133" s="136"/>
      <c r="AR133" s="136"/>
      <c r="AS133" s="136"/>
      <c r="AT133" s="136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136"/>
      <c r="BF133" s="136"/>
      <c r="BG133" s="136"/>
      <c r="BH133" s="136"/>
    </row>
    <row r="134" spans="1:60" outlineLevel="1" x14ac:dyDescent="0.2">
      <c r="A134" s="209">
        <v>91</v>
      </c>
      <c r="B134" s="178" t="s">
        <v>302</v>
      </c>
      <c r="C134" s="163" t="s">
        <v>303</v>
      </c>
      <c r="D134" s="164" t="s">
        <v>133</v>
      </c>
      <c r="E134" s="155">
        <v>0.5</v>
      </c>
      <c r="F134" s="156"/>
      <c r="G134" s="165">
        <f t="shared" ref="G134" si="8">E134*F134</f>
        <v>0</v>
      </c>
      <c r="H134" s="141"/>
      <c r="I134" s="140"/>
      <c r="J134" s="141"/>
      <c r="K134" s="140"/>
      <c r="L134" s="140"/>
      <c r="M134" s="140"/>
      <c r="N134" s="140"/>
      <c r="O134" s="140"/>
      <c r="P134" s="140"/>
      <c r="Q134" s="140"/>
      <c r="R134" s="140" t="s">
        <v>299</v>
      </c>
      <c r="S134" s="190" t="s">
        <v>283</v>
      </c>
      <c r="T134" s="140"/>
      <c r="U134" s="140"/>
      <c r="V134" s="140"/>
      <c r="W134" s="140"/>
      <c r="X134" s="136"/>
      <c r="Y134" s="136"/>
      <c r="Z134" s="136"/>
      <c r="AA134" s="136"/>
      <c r="AB134" s="136"/>
      <c r="AC134" s="136"/>
      <c r="AD134" s="136"/>
      <c r="AE134" s="136"/>
      <c r="AF134" s="136"/>
      <c r="AG134" s="136"/>
      <c r="AH134" s="136"/>
      <c r="AI134" s="136"/>
      <c r="AJ134" s="136"/>
      <c r="AK134" s="136"/>
      <c r="AL134" s="136"/>
      <c r="AM134" s="136"/>
      <c r="AN134" s="136"/>
      <c r="AO134" s="136"/>
      <c r="AP134" s="136"/>
      <c r="AQ134" s="136"/>
      <c r="AR134" s="136"/>
      <c r="AS134" s="136"/>
      <c r="AT134" s="136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136"/>
      <c r="BF134" s="136"/>
      <c r="BG134" s="136"/>
      <c r="BH134" s="136"/>
    </row>
    <row r="135" spans="1:60" outlineLevel="1" x14ac:dyDescent="0.2">
      <c r="A135" s="223"/>
      <c r="B135" s="237"/>
      <c r="C135" s="238" t="s">
        <v>353</v>
      </c>
      <c r="D135" s="239"/>
      <c r="E135" s="224"/>
      <c r="F135" s="188"/>
      <c r="G135" s="225"/>
      <c r="H135" s="188"/>
      <c r="I135" s="189"/>
      <c r="J135" s="188"/>
      <c r="K135" s="189"/>
      <c r="L135" s="189"/>
      <c r="M135" s="189"/>
      <c r="N135" s="189"/>
      <c r="O135" s="189"/>
      <c r="P135" s="189"/>
      <c r="Q135" s="189"/>
      <c r="R135" s="189"/>
      <c r="S135" s="189"/>
      <c r="T135" s="140"/>
      <c r="U135" s="140"/>
      <c r="V135" s="140"/>
      <c r="W135" s="140"/>
      <c r="X135" s="136"/>
      <c r="Y135" s="136"/>
      <c r="Z135" s="136"/>
      <c r="AA135" s="136"/>
      <c r="AB135" s="136"/>
      <c r="AC135" s="136"/>
      <c r="AD135" s="136"/>
      <c r="AE135" s="136"/>
      <c r="AF135" s="136"/>
      <c r="AG135" s="136"/>
      <c r="AH135" s="136"/>
      <c r="AI135" s="136"/>
      <c r="AJ135" s="136"/>
      <c r="AK135" s="136"/>
      <c r="AL135" s="136"/>
      <c r="AM135" s="136"/>
      <c r="AN135" s="136"/>
      <c r="AO135" s="136"/>
      <c r="AP135" s="136"/>
      <c r="AQ135" s="136"/>
      <c r="AR135" s="136"/>
      <c r="AS135" s="136"/>
      <c r="AT135" s="136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136"/>
      <c r="BF135" s="136"/>
      <c r="BG135" s="136"/>
      <c r="BH135" s="136"/>
    </row>
    <row r="136" spans="1:60" outlineLevel="1" x14ac:dyDescent="0.2">
      <c r="A136" s="240">
        <v>92</v>
      </c>
      <c r="B136" s="233" t="s">
        <v>219</v>
      </c>
      <c r="C136" s="234" t="s">
        <v>300</v>
      </c>
      <c r="D136" s="235" t="s">
        <v>133</v>
      </c>
      <c r="E136" s="213">
        <v>11</v>
      </c>
      <c r="F136" s="214"/>
      <c r="G136" s="236">
        <f t="shared" ref="G136" si="9">E136*F136</f>
        <v>0</v>
      </c>
      <c r="H136" s="141"/>
      <c r="I136" s="140"/>
      <c r="J136" s="141"/>
      <c r="K136" s="140"/>
      <c r="L136" s="140"/>
      <c r="M136" s="140"/>
      <c r="N136" s="140"/>
      <c r="O136" s="140"/>
      <c r="P136" s="140"/>
      <c r="Q136" s="140"/>
      <c r="R136" s="140" t="s">
        <v>299</v>
      </c>
      <c r="S136" s="190" t="s">
        <v>283</v>
      </c>
      <c r="T136" s="140"/>
      <c r="U136" s="140"/>
      <c r="V136" s="140"/>
      <c r="W136" s="140"/>
      <c r="X136" s="136"/>
      <c r="Y136" s="136"/>
      <c r="Z136" s="136"/>
      <c r="AA136" s="136"/>
      <c r="AB136" s="136"/>
      <c r="AC136" s="136"/>
      <c r="AD136" s="136"/>
      <c r="AE136" s="136"/>
      <c r="AF136" s="136"/>
      <c r="AG136" s="136"/>
      <c r="AH136" s="136"/>
      <c r="AI136" s="136"/>
      <c r="AJ136" s="136"/>
      <c r="AK136" s="136"/>
      <c r="AL136" s="136"/>
      <c r="AM136" s="136"/>
      <c r="AN136" s="136"/>
      <c r="AO136" s="136"/>
      <c r="AP136" s="136"/>
      <c r="AQ136" s="136"/>
      <c r="AR136" s="136"/>
      <c r="AS136" s="136"/>
      <c r="AT136" s="136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136"/>
      <c r="BF136" s="136"/>
      <c r="BG136" s="136"/>
      <c r="BH136" s="136"/>
    </row>
    <row r="137" spans="1:60" outlineLevel="1" x14ac:dyDescent="0.2">
      <c r="A137" s="223"/>
      <c r="B137" s="237"/>
      <c r="C137" s="238" t="s">
        <v>353</v>
      </c>
      <c r="D137" s="239"/>
      <c r="E137" s="224"/>
      <c r="F137" s="188"/>
      <c r="G137" s="225"/>
      <c r="H137" s="188"/>
      <c r="I137" s="189"/>
      <c r="J137" s="188"/>
      <c r="K137" s="189"/>
      <c r="L137" s="189"/>
      <c r="M137" s="189"/>
      <c r="N137" s="189"/>
      <c r="O137" s="189"/>
      <c r="P137" s="189"/>
      <c r="Q137" s="189"/>
      <c r="R137" s="189"/>
      <c r="S137" s="189"/>
      <c r="T137" s="140"/>
      <c r="U137" s="140"/>
      <c r="V137" s="140"/>
      <c r="W137" s="140"/>
      <c r="X137" s="136"/>
      <c r="Y137" s="136"/>
      <c r="Z137" s="136"/>
      <c r="AA137" s="136"/>
      <c r="AB137" s="136"/>
      <c r="AC137" s="136"/>
      <c r="AD137" s="136"/>
      <c r="AE137" s="136"/>
      <c r="AF137" s="136"/>
      <c r="AG137" s="136"/>
      <c r="AH137" s="136"/>
      <c r="AI137" s="136"/>
      <c r="AJ137" s="136"/>
      <c r="AK137" s="136"/>
      <c r="AL137" s="136"/>
      <c r="AM137" s="136"/>
      <c r="AN137" s="136"/>
      <c r="AO137" s="136"/>
      <c r="AP137" s="136"/>
      <c r="AQ137" s="136"/>
      <c r="AR137" s="136"/>
      <c r="AS137" s="136"/>
      <c r="AT137" s="136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136"/>
      <c r="BF137" s="136"/>
      <c r="BG137" s="136"/>
      <c r="BH137" s="136"/>
    </row>
    <row r="138" spans="1:60" ht="22.5" customHeight="1" outlineLevel="1" x14ac:dyDescent="0.2">
      <c r="A138" s="183">
        <v>93</v>
      </c>
      <c r="B138" s="210" t="s">
        <v>297</v>
      </c>
      <c r="C138" s="211" t="s">
        <v>298</v>
      </c>
      <c r="D138" s="212" t="s">
        <v>133</v>
      </c>
      <c r="E138" s="213">
        <v>7</v>
      </c>
      <c r="F138" s="214"/>
      <c r="G138" s="207">
        <f t="shared" ref="G138:G190" si="10">ROUND(E138*F138,2)</f>
        <v>0</v>
      </c>
      <c r="H138" s="141"/>
      <c r="I138" s="140"/>
      <c r="J138" s="141"/>
      <c r="K138" s="140"/>
      <c r="L138" s="140"/>
      <c r="M138" s="140"/>
      <c r="N138" s="140"/>
      <c r="O138" s="140"/>
      <c r="P138" s="140"/>
      <c r="Q138" s="140"/>
      <c r="R138" s="140" t="s">
        <v>299</v>
      </c>
      <c r="S138" s="190" t="s">
        <v>283</v>
      </c>
      <c r="T138" s="140"/>
      <c r="U138" s="140"/>
      <c r="V138" s="140"/>
      <c r="W138" s="140"/>
      <c r="X138" s="136"/>
      <c r="Y138" s="136"/>
      <c r="Z138" s="136"/>
      <c r="AA138" s="136"/>
      <c r="AB138" s="136"/>
      <c r="AC138" s="136"/>
      <c r="AD138" s="136"/>
      <c r="AE138" s="136"/>
      <c r="AF138" s="136"/>
      <c r="AG138" s="136"/>
      <c r="AH138" s="136"/>
      <c r="AI138" s="136"/>
      <c r="AJ138" s="136"/>
      <c r="AK138" s="136"/>
      <c r="AL138" s="136"/>
      <c r="AM138" s="136"/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</row>
    <row r="139" spans="1:60" ht="16.5" customHeight="1" outlineLevel="1" x14ac:dyDescent="0.2">
      <c r="A139" s="219"/>
      <c r="B139" s="185"/>
      <c r="C139" s="238" t="s">
        <v>353</v>
      </c>
      <c r="D139" s="227"/>
      <c r="E139" s="224"/>
      <c r="F139" s="188"/>
      <c r="G139" s="189"/>
      <c r="H139" s="188"/>
      <c r="I139" s="189"/>
      <c r="J139" s="188"/>
      <c r="K139" s="189"/>
      <c r="L139" s="189"/>
      <c r="M139" s="189"/>
      <c r="N139" s="189"/>
      <c r="O139" s="189"/>
      <c r="P139" s="189"/>
      <c r="Q139" s="189"/>
      <c r="R139" s="189"/>
      <c r="S139" s="189"/>
      <c r="T139" s="140"/>
      <c r="U139" s="140"/>
      <c r="V139" s="140"/>
      <c r="W139" s="140"/>
      <c r="X139" s="136"/>
      <c r="Y139" s="136"/>
      <c r="Z139" s="136"/>
      <c r="AA139" s="136"/>
      <c r="AB139" s="136"/>
      <c r="AC139" s="136"/>
      <c r="AD139" s="136"/>
      <c r="AE139" s="136"/>
      <c r="AF139" s="136"/>
      <c r="AG139" s="136"/>
      <c r="AH139" s="136"/>
      <c r="AI139" s="136"/>
      <c r="AJ139" s="136"/>
      <c r="AK139" s="136"/>
      <c r="AL139" s="136"/>
      <c r="AM139" s="136"/>
      <c r="AN139" s="136"/>
      <c r="AO139" s="136"/>
      <c r="AP139" s="136"/>
      <c r="AQ139" s="136"/>
      <c r="AR139" s="136"/>
      <c r="AS139" s="136"/>
      <c r="AT139" s="136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136"/>
      <c r="BF139" s="136"/>
      <c r="BG139" s="136"/>
      <c r="BH139" s="136"/>
    </row>
    <row r="140" spans="1:60" ht="15.75" customHeight="1" outlineLevel="1" x14ac:dyDescent="0.2">
      <c r="A140" s="183">
        <v>94</v>
      </c>
      <c r="B140" s="210" t="s">
        <v>216</v>
      </c>
      <c r="C140" s="211" t="s">
        <v>301</v>
      </c>
      <c r="D140" s="212" t="s">
        <v>133</v>
      </c>
      <c r="E140" s="213">
        <v>37</v>
      </c>
      <c r="F140" s="214"/>
      <c r="G140" s="207">
        <f t="shared" ref="G140" si="11">ROUND(E140*F140,2)</f>
        <v>0</v>
      </c>
      <c r="H140" s="141"/>
      <c r="I140" s="140"/>
      <c r="J140" s="141"/>
      <c r="K140" s="140"/>
      <c r="L140" s="140"/>
      <c r="M140" s="140"/>
      <c r="N140" s="140"/>
      <c r="O140" s="140"/>
      <c r="P140" s="140"/>
      <c r="Q140" s="140"/>
      <c r="R140" s="140" t="s">
        <v>299</v>
      </c>
      <c r="S140" s="190" t="s">
        <v>283</v>
      </c>
      <c r="T140" s="140" t="s">
        <v>114</v>
      </c>
      <c r="U140" s="140">
        <v>0</v>
      </c>
      <c r="V140" s="140" t="e">
        <f>ROUND(#REF!*U140,2)</f>
        <v>#REF!</v>
      </c>
      <c r="W140" s="140"/>
      <c r="X140" s="136"/>
      <c r="Y140" s="136"/>
      <c r="Z140" s="136"/>
      <c r="AA140" s="136"/>
      <c r="AB140" s="136"/>
      <c r="AC140" s="136"/>
      <c r="AD140" s="136"/>
      <c r="AE140" s="136"/>
      <c r="AF140" s="136"/>
      <c r="AG140" s="136" t="s">
        <v>138</v>
      </c>
      <c r="AH140" s="136"/>
      <c r="AI140" s="136"/>
      <c r="AJ140" s="136"/>
      <c r="AK140" s="136"/>
      <c r="AL140" s="136"/>
      <c r="AM140" s="136"/>
      <c r="AN140" s="136"/>
      <c r="AO140" s="136"/>
      <c r="AP140" s="136"/>
      <c r="AQ140" s="136"/>
      <c r="AR140" s="136"/>
      <c r="AS140" s="136"/>
      <c r="AT140" s="136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136"/>
      <c r="BF140" s="136"/>
      <c r="BG140" s="136"/>
      <c r="BH140" s="136"/>
    </row>
    <row r="141" spans="1:60" ht="15.75" customHeight="1" outlineLevel="1" x14ac:dyDescent="0.2">
      <c r="A141" s="219"/>
      <c r="B141" s="185"/>
      <c r="C141" s="238" t="s">
        <v>353</v>
      </c>
      <c r="D141" s="227"/>
      <c r="E141" s="224"/>
      <c r="F141" s="188"/>
      <c r="G141" s="189"/>
      <c r="H141" s="188"/>
      <c r="I141" s="189"/>
      <c r="J141" s="188"/>
      <c r="K141" s="189"/>
      <c r="L141" s="189"/>
      <c r="M141" s="189"/>
      <c r="N141" s="189"/>
      <c r="O141" s="189"/>
      <c r="P141" s="189"/>
      <c r="Q141" s="189"/>
      <c r="R141" s="189"/>
      <c r="S141" s="189"/>
      <c r="T141" s="140"/>
      <c r="U141" s="140"/>
      <c r="V141" s="140"/>
      <c r="W141" s="140"/>
      <c r="X141" s="136"/>
      <c r="Y141" s="136"/>
      <c r="Z141" s="136"/>
      <c r="AA141" s="136"/>
      <c r="AB141" s="136"/>
      <c r="AC141" s="136"/>
      <c r="AD141" s="136"/>
      <c r="AE141" s="136"/>
      <c r="AF141" s="136"/>
      <c r="AG141" s="136"/>
      <c r="AH141" s="136"/>
      <c r="AI141" s="136"/>
      <c r="AJ141" s="136"/>
      <c r="AK141" s="136"/>
      <c r="AL141" s="136"/>
      <c r="AM141" s="136"/>
      <c r="AN141" s="136"/>
      <c r="AO141" s="136"/>
      <c r="AP141" s="136"/>
      <c r="AQ141" s="136"/>
      <c r="AR141" s="136"/>
      <c r="AS141" s="136"/>
      <c r="AT141" s="136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136"/>
      <c r="BF141" s="136"/>
      <c r="BG141" s="136"/>
      <c r="BH141" s="136"/>
    </row>
    <row r="142" spans="1:60" outlineLevel="1" x14ac:dyDescent="0.2">
      <c r="A142" s="183">
        <v>95</v>
      </c>
      <c r="B142" s="210" t="s">
        <v>168</v>
      </c>
      <c r="C142" s="211" t="s">
        <v>169</v>
      </c>
      <c r="D142" s="212" t="s">
        <v>133</v>
      </c>
      <c r="E142" s="213">
        <v>1090</v>
      </c>
      <c r="F142" s="214"/>
      <c r="G142" s="207">
        <f t="shared" si="10"/>
        <v>0</v>
      </c>
      <c r="H142" s="141">
        <v>0</v>
      </c>
      <c r="I142" s="140" t="e">
        <f>ROUND(#REF!*H142,2)</f>
        <v>#REF!</v>
      </c>
      <c r="J142" s="141">
        <v>650</v>
      </c>
      <c r="K142" s="140" t="e">
        <f>ROUND(#REF!*J142,2)</f>
        <v>#REF!</v>
      </c>
      <c r="L142" s="140">
        <v>21</v>
      </c>
      <c r="M142" s="140" t="e">
        <f>#REF!*(1+L142/100)</f>
        <v>#REF!</v>
      </c>
      <c r="N142" s="140">
        <v>0</v>
      </c>
      <c r="O142" s="140" t="e">
        <f>ROUND(#REF!*N142,2)</f>
        <v>#REF!</v>
      </c>
      <c r="P142" s="140">
        <v>0</v>
      </c>
      <c r="Q142" s="140" t="e">
        <f>ROUND(#REF!*P142,2)</f>
        <v>#REF!</v>
      </c>
      <c r="R142" s="140" t="s">
        <v>299</v>
      </c>
      <c r="S142" s="190" t="s">
        <v>283</v>
      </c>
      <c r="T142" s="140" t="s">
        <v>114</v>
      </c>
      <c r="U142" s="140">
        <v>0</v>
      </c>
      <c r="V142" s="140" t="e">
        <f>ROUND(#REF!*U142,2)</f>
        <v>#REF!</v>
      </c>
      <c r="W142" s="140"/>
      <c r="X142" s="136"/>
      <c r="Y142" s="136"/>
      <c r="Z142" s="136"/>
      <c r="AA142" s="136"/>
      <c r="AB142" s="136"/>
      <c r="AC142" s="136"/>
      <c r="AD142" s="136"/>
      <c r="AE142" s="136"/>
      <c r="AF142" s="136"/>
      <c r="AG142" s="136" t="s">
        <v>165</v>
      </c>
      <c r="AH142" s="136"/>
      <c r="AI142" s="136"/>
      <c r="AJ142" s="136"/>
      <c r="AK142" s="136"/>
      <c r="AL142" s="136"/>
      <c r="AM142" s="136"/>
      <c r="AN142" s="136"/>
      <c r="AO142" s="136"/>
      <c r="AP142" s="136"/>
      <c r="AQ142" s="136"/>
      <c r="AR142" s="136"/>
      <c r="AS142" s="136"/>
      <c r="AT142" s="136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136"/>
      <c r="BF142" s="136"/>
      <c r="BG142" s="136"/>
      <c r="BH142" s="136"/>
    </row>
    <row r="143" spans="1:60" outlineLevel="1" x14ac:dyDescent="0.2">
      <c r="A143" s="219"/>
      <c r="B143" s="185"/>
      <c r="C143" s="238" t="s">
        <v>353</v>
      </c>
      <c r="D143" s="227"/>
      <c r="E143" s="224"/>
      <c r="F143" s="188"/>
      <c r="G143" s="189"/>
      <c r="H143" s="188"/>
      <c r="I143" s="189"/>
      <c r="J143" s="188"/>
      <c r="K143" s="189"/>
      <c r="L143" s="189"/>
      <c r="M143" s="189"/>
      <c r="N143" s="189"/>
      <c r="O143" s="189"/>
      <c r="P143" s="189"/>
      <c r="Q143" s="189"/>
      <c r="R143" s="189"/>
      <c r="S143" s="189"/>
      <c r="T143" s="140" t="s">
        <v>94</v>
      </c>
      <c r="U143" s="140">
        <v>0</v>
      </c>
      <c r="V143" s="140">
        <f>ROUND(E190*U143,2)</f>
        <v>0</v>
      </c>
      <c r="W143" s="140"/>
      <c r="X143" s="136"/>
      <c r="Y143" s="136"/>
      <c r="Z143" s="136"/>
      <c r="AA143" s="136"/>
      <c r="AB143" s="136"/>
      <c r="AC143" s="136"/>
      <c r="AD143" s="136"/>
      <c r="AE143" s="136"/>
      <c r="AF143" s="136"/>
      <c r="AG143" s="136" t="s">
        <v>167</v>
      </c>
      <c r="AH143" s="136"/>
      <c r="AI143" s="136"/>
      <c r="AJ143" s="136"/>
      <c r="AK143" s="136"/>
      <c r="AL143" s="136"/>
      <c r="AM143" s="136"/>
      <c r="AN143" s="136"/>
      <c r="AO143" s="136"/>
      <c r="AP143" s="136"/>
      <c r="AQ143" s="136"/>
      <c r="AR143" s="136"/>
      <c r="AS143" s="136"/>
      <c r="AT143" s="136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136"/>
      <c r="BF143" s="136"/>
      <c r="BG143" s="136"/>
      <c r="BH143" s="136"/>
    </row>
    <row r="144" spans="1:60" outlineLevel="1" x14ac:dyDescent="0.2">
      <c r="A144" s="183">
        <v>96</v>
      </c>
      <c r="B144" s="210" t="s">
        <v>170</v>
      </c>
      <c r="C144" s="211" t="s">
        <v>369</v>
      </c>
      <c r="D144" s="212" t="s">
        <v>133</v>
      </c>
      <c r="E144" s="213">
        <v>195</v>
      </c>
      <c r="F144" s="214"/>
      <c r="G144" s="207">
        <f t="shared" si="10"/>
        <v>0</v>
      </c>
      <c r="H144" s="141">
        <v>0</v>
      </c>
      <c r="I144" s="140" t="e">
        <f>ROUND(#REF!*H144,2)</f>
        <v>#REF!</v>
      </c>
      <c r="J144" s="141">
        <v>800</v>
      </c>
      <c r="K144" s="140" t="e">
        <f>ROUND(#REF!*J144,2)</f>
        <v>#REF!</v>
      </c>
      <c r="L144" s="140">
        <v>21</v>
      </c>
      <c r="M144" s="140" t="e">
        <f>#REF!*(1+L144/100)</f>
        <v>#REF!</v>
      </c>
      <c r="N144" s="140">
        <v>0</v>
      </c>
      <c r="O144" s="140" t="e">
        <f>ROUND(#REF!*N144,2)</f>
        <v>#REF!</v>
      </c>
      <c r="P144" s="140">
        <v>0</v>
      </c>
      <c r="Q144" s="140" t="e">
        <f>ROUND(#REF!*P144,2)</f>
        <v>#REF!</v>
      </c>
      <c r="R144" s="140" t="s">
        <v>299</v>
      </c>
      <c r="S144" s="190" t="s">
        <v>283</v>
      </c>
      <c r="T144" s="140"/>
      <c r="U144" s="140"/>
      <c r="V144" s="140"/>
      <c r="W144" s="140"/>
      <c r="X144" s="136"/>
      <c r="Y144" s="136"/>
      <c r="Z144" s="136"/>
      <c r="AA144" s="136"/>
      <c r="AB144" s="136"/>
      <c r="AC144" s="136"/>
      <c r="AD144" s="136"/>
      <c r="AE144" s="136"/>
      <c r="AF144" s="136"/>
      <c r="AG144" s="136"/>
      <c r="AH144" s="136"/>
      <c r="AI144" s="136"/>
      <c r="AJ144" s="136"/>
      <c r="AK144" s="136"/>
      <c r="AL144" s="136"/>
      <c r="AM144" s="136"/>
      <c r="AN144" s="136"/>
      <c r="AO144" s="136"/>
      <c r="AP144" s="136"/>
      <c r="AQ144" s="136"/>
      <c r="AR144" s="136"/>
      <c r="AS144" s="136"/>
      <c r="AT144" s="136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136"/>
      <c r="BF144" s="136"/>
      <c r="BG144" s="136"/>
      <c r="BH144" s="136"/>
    </row>
    <row r="145" spans="1:60" outlineLevel="1" x14ac:dyDescent="0.2">
      <c r="A145" s="219"/>
      <c r="B145" s="185"/>
      <c r="C145" s="238" t="s">
        <v>353</v>
      </c>
      <c r="D145" s="227"/>
      <c r="E145" s="224"/>
      <c r="F145" s="188"/>
      <c r="G145" s="189"/>
      <c r="H145" s="188"/>
      <c r="I145" s="189"/>
      <c r="J145" s="188"/>
      <c r="K145" s="189"/>
      <c r="L145" s="189"/>
      <c r="M145" s="189"/>
      <c r="N145" s="189"/>
      <c r="O145" s="189"/>
      <c r="P145" s="189"/>
      <c r="Q145" s="189"/>
      <c r="R145" s="189"/>
      <c r="S145" s="189"/>
      <c r="T145" s="140"/>
      <c r="U145" s="140"/>
      <c r="V145" s="140"/>
      <c r="W145" s="140"/>
      <c r="X145" s="136"/>
      <c r="Y145" s="136"/>
      <c r="Z145" s="136"/>
      <c r="AA145" s="136"/>
      <c r="AB145" s="136"/>
      <c r="AC145" s="136"/>
      <c r="AD145" s="136"/>
      <c r="AE145" s="136"/>
      <c r="AF145" s="136"/>
      <c r="AG145" s="136"/>
      <c r="AH145" s="136"/>
      <c r="AI145" s="136"/>
      <c r="AJ145" s="136"/>
      <c r="AK145" s="136"/>
      <c r="AL145" s="136"/>
      <c r="AM145" s="136"/>
      <c r="AN145" s="136"/>
      <c r="AO145" s="136"/>
      <c r="AP145" s="136"/>
      <c r="AQ145" s="136"/>
      <c r="AR145" s="136"/>
      <c r="AS145" s="136"/>
      <c r="AT145" s="136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136"/>
      <c r="BF145" s="136"/>
      <c r="BG145" s="136"/>
      <c r="BH145" s="136"/>
    </row>
    <row r="146" spans="1:60" outlineLevel="1" x14ac:dyDescent="0.2">
      <c r="A146" s="183">
        <v>97</v>
      </c>
      <c r="B146" s="210" t="s">
        <v>171</v>
      </c>
      <c r="C146" s="211" t="s">
        <v>172</v>
      </c>
      <c r="D146" s="212" t="s">
        <v>133</v>
      </c>
      <c r="E146" s="213">
        <v>79</v>
      </c>
      <c r="F146" s="214"/>
      <c r="G146" s="207">
        <f t="shared" si="10"/>
        <v>0</v>
      </c>
      <c r="H146" s="141">
        <v>0</v>
      </c>
      <c r="I146" s="140">
        <f>ROUND(E190*H146,2)</f>
        <v>0</v>
      </c>
      <c r="J146" s="141">
        <v>1.2000000000000002</v>
      </c>
      <c r="K146" s="140">
        <f>ROUND(E190*J146,2)</f>
        <v>0</v>
      </c>
      <c r="L146" s="140">
        <v>21</v>
      </c>
      <c r="M146" s="140">
        <f>G190*(1+L146/100)</f>
        <v>0</v>
      </c>
      <c r="N146" s="140">
        <v>0</v>
      </c>
      <c r="O146" s="140">
        <f>ROUND(E190*N146,2)</f>
        <v>0</v>
      </c>
      <c r="P146" s="140">
        <v>0</v>
      </c>
      <c r="Q146" s="140">
        <f>ROUND(E190*P146,2)</f>
        <v>0</v>
      </c>
      <c r="R146" s="140" t="s">
        <v>299</v>
      </c>
      <c r="S146" s="190" t="s">
        <v>283</v>
      </c>
      <c r="T146" s="140"/>
      <c r="U146" s="140"/>
      <c r="V146" s="140"/>
      <c r="W146" s="140"/>
      <c r="X146" s="136"/>
      <c r="Y146" s="136"/>
      <c r="Z146" s="136"/>
      <c r="AA146" s="136"/>
      <c r="AB146" s="136"/>
      <c r="AC146" s="136"/>
      <c r="AD146" s="136"/>
      <c r="AE146" s="136"/>
      <c r="AF146" s="136"/>
      <c r="AG146" s="136"/>
      <c r="AH146" s="136"/>
      <c r="AI146" s="136"/>
      <c r="AJ146" s="136"/>
      <c r="AK146" s="136"/>
      <c r="AL146" s="136"/>
      <c r="AM146" s="136"/>
      <c r="AN146" s="136"/>
      <c r="AO146" s="136"/>
      <c r="AP146" s="136"/>
      <c r="AQ146" s="136"/>
      <c r="AR146" s="136"/>
      <c r="AS146" s="136"/>
      <c r="AT146" s="136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136"/>
      <c r="BF146" s="136"/>
      <c r="BG146" s="136"/>
      <c r="BH146" s="136"/>
    </row>
    <row r="147" spans="1:60" outlineLevel="1" x14ac:dyDescent="0.2">
      <c r="A147" s="219"/>
      <c r="B147" s="185"/>
      <c r="C147" s="238" t="s">
        <v>353</v>
      </c>
      <c r="D147" s="227"/>
      <c r="E147" s="224"/>
      <c r="F147" s="188"/>
      <c r="G147" s="189"/>
      <c r="H147" s="188"/>
      <c r="I147" s="189"/>
      <c r="J147" s="188"/>
      <c r="K147" s="189"/>
      <c r="L147" s="189"/>
      <c r="M147" s="189"/>
      <c r="N147" s="189"/>
      <c r="O147" s="189"/>
      <c r="P147" s="189"/>
      <c r="Q147" s="189"/>
      <c r="R147" s="189"/>
      <c r="S147" s="189"/>
      <c r="T147" s="140"/>
      <c r="U147" s="140"/>
      <c r="V147" s="140"/>
      <c r="W147" s="140"/>
      <c r="X147" s="136"/>
      <c r="Y147" s="136"/>
      <c r="Z147" s="136"/>
      <c r="AA147" s="136"/>
      <c r="AB147" s="136"/>
      <c r="AC147" s="136"/>
      <c r="AD147" s="136"/>
      <c r="AE147" s="136"/>
      <c r="AF147" s="136"/>
      <c r="AG147" s="136"/>
      <c r="AH147" s="136"/>
      <c r="AI147" s="136"/>
      <c r="AJ147" s="136"/>
      <c r="AK147" s="136"/>
      <c r="AL147" s="136"/>
      <c r="AM147" s="136"/>
      <c r="AN147" s="136"/>
      <c r="AO147" s="136"/>
      <c r="AP147" s="136"/>
      <c r="AQ147" s="136"/>
      <c r="AR147" s="136"/>
      <c r="AS147" s="136"/>
      <c r="AT147" s="136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136"/>
      <c r="BF147" s="136"/>
      <c r="BG147" s="136"/>
      <c r="BH147" s="136"/>
    </row>
    <row r="148" spans="1:60" outlineLevel="1" x14ac:dyDescent="0.2">
      <c r="A148" s="183">
        <v>98</v>
      </c>
      <c r="B148" s="233" t="s">
        <v>217</v>
      </c>
      <c r="C148" s="234" t="s">
        <v>218</v>
      </c>
      <c r="D148" s="235" t="s">
        <v>133</v>
      </c>
      <c r="E148" s="213">
        <v>12</v>
      </c>
      <c r="F148" s="214"/>
      <c r="G148" s="207">
        <f t="shared" si="10"/>
        <v>0</v>
      </c>
      <c r="H148" s="141"/>
      <c r="I148" s="140"/>
      <c r="J148" s="141"/>
      <c r="K148" s="140"/>
      <c r="L148" s="140"/>
      <c r="M148" s="140"/>
      <c r="N148" s="140"/>
      <c r="O148" s="140"/>
      <c r="P148" s="140"/>
      <c r="Q148" s="140"/>
      <c r="R148" s="140" t="s">
        <v>299</v>
      </c>
      <c r="S148" s="190" t="s">
        <v>283</v>
      </c>
      <c r="T148" s="140"/>
      <c r="U148" s="140"/>
      <c r="V148" s="140"/>
      <c r="W148" s="140"/>
      <c r="X148" s="136"/>
      <c r="Y148" s="136"/>
      <c r="Z148" s="136"/>
      <c r="AA148" s="136"/>
      <c r="AB148" s="136"/>
      <c r="AC148" s="136"/>
      <c r="AD148" s="136"/>
      <c r="AE148" s="136"/>
      <c r="AF148" s="136"/>
      <c r="AG148" s="136"/>
      <c r="AH148" s="136"/>
      <c r="AI148" s="136"/>
      <c r="AJ148" s="136"/>
      <c r="AK148" s="136"/>
      <c r="AL148" s="136"/>
      <c r="AM148" s="136"/>
      <c r="AN148" s="136"/>
      <c r="AO148" s="136"/>
      <c r="AP148" s="136"/>
      <c r="AQ148" s="136"/>
      <c r="AR148" s="136"/>
      <c r="AS148" s="136"/>
      <c r="AT148" s="136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136"/>
      <c r="BF148" s="136"/>
      <c r="BG148" s="136"/>
      <c r="BH148" s="136"/>
    </row>
    <row r="149" spans="1:60" outlineLevel="1" x14ac:dyDescent="0.2">
      <c r="A149" s="219"/>
      <c r="B149" s="237"/>
      <c r="C149" s="238" t="s">
        <v>353</v>
      </c>
      <c r="D149" s="239"/>
      <c r="E149" s="224"/>
      <c r="F149" s="188"/>
      <c r="G149" s="189"/>
      <c r="H149" s="188"/>
      <c r="I149" s="189"/>
      <c r="J149" s="188"/>
      <c r="K149" s="189"/>
      <c r="L149" s="189"/>
      <c r="M149" s="189"/>
      <c r="N149" s="189"/>
      <c r="O149" s="189"/>
      <c r="P149" s="189"/>
      <c r="Q149" s="189"/>
      <c r="R149" s="189"/>
      <c r="S149" s="189"/>
      <c r="T149" s="140"/>
      <c r="U149" s="140"/>
      <c r="V149" s="140"/>
      <c r="W149" s="140"/>
      <c r="X149" s="136"/>
      <c r="Y149" s="136"/>
      <c r="Z149" s="136"/>
      <c r="AA149" s="136"/>
      <c r="AB149" s="136"/>
      <c r="AC149" s="136"/>
      <c r="AD149" s="136"/>
      <c r="AE149" s="136"/>
      <c r="AF149" s="136"/>
      <c r="AG149" s="136"/>
      <c r="AH149" s="136"/>
      <c r="AI149" s="136"/>
      <c r="AJ149" s="136"/>
      <c r="AK149" s="136"/>
      <c r="AL149" s="136"/>
      <c r="AM149" s="136"/>
      <c r="AN149" s="136"/>
      <c r="AO149" s="136"/>
      <c r="AP149" s="136"/>
      <c r="AQ149" s="136"/>
      <c r="AR149" s="136"/>
      <c r="AS149" s="136"/>
      <c r="AT149" s="136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136"/>
      <c r="BF149" s="136"/>
      <c r="BG149" s="136"/>
      <c r="BH149" s="136"/>
    </row>
    <row r="150" spans="1:60" x14ac:dyDescent="0.2">
      <c r="A150" s="183">
        <v>99</v>
      </c>
      <c r="B150" s="233" t="s">
        <v>351</v>
      </c>
      <c r="C150" s="234" t="s">
        <v>352</v>
      </c>
      <c r="D150" s="235" t="s">
        <v>133</v>
      </c>
      <c r="E150" s="213">
        <v>89</v>
      </c>
      <c r="F150" s="214"/>
      <c r="G150" s="207">
        <f t="shared" ref="G150" si="12">ROUND(E150*F150,2)</f>
        <v>0</v>
      </c>
      <c r="H150" s="141"/>
      <c r="I150" s="140"/>
      <c r="J150" s="141"/>
      <c r="K150" s="140"/>
      <c r="L150" s="140"/>
      <c r="M150" s="140"/>
      <c r="N150" s="140"/>
      <c r="O150" s="140"/>
      <c r="P150" s="140"/>
      <c r="Q150" s="140"/>
      <c r="R150" s="140" t="s">
        <v>299</v>
      </c>
      <c r="S150" s="190" t="s">
        <v>283</v>
      </c>
      <c r="T150" s="144"/>
      <c r="U150" s="144"/>
      <c r="V150" s="144" t="e">
        <f>SUM(V152:V198)</f>
        <v>#REF!</v>
      </c>
      <c r="W150" s="140"/>
      <c r="AG150" t="s">
        <v>92</v>
      </c>
    </row>
    <row r="151" spans="1:60" x14ac:dyDescent="0.2">
      <c r="A151" s="219"/>
      <c r="B151" s="237"/>
      <c r="C151" s="238" t="s">
        <v>353</v>
      </c>
      <c r="D151" s="239"/>
      <c r="E151" s="224"/>
      <c r="F151" s="188"/>
      <c r="G151" s="189"/>
      <c r="H151" s="188"/>
      <c r="I151" s="189"/>
      <c r="J151" s="188"/>
      <c r="K151" s="189"/>
      <c r="L151" s="189"/>
      <c r="M151" s="189"/>
      <c r="N151" s="189"/>
      <c r="O151" s="189"/>
      <c r="P151" s="189"/>
      <c r="Q151" s="189"/>
      <c r="R151" s="189"/>
      <c r="S151" s="189"/>
      <c r="T151" s="144"/>
      <c r="U151" s="144"/>
      <c r="V151" s="144"/>
      <c r="W151" s="140"/>
    </row>
    <row r="152" spans="1:60" outlineLevel="1" x14ac:dyDescent="0.2">
      <c r="A152" s="247">
        <v>100</v>
      </c>
      <c r="B152" s="248" t="s">
        <v>173</v>
      </c>
      <c r="C152" s="253" t="s">
        <v>174</v>
      </c>
      <c r="D152" s="250" t="s">
        <v>154</v>
      </c>
      <c r="E152" s="251">
        <v>140</v>
      </c>
      <c r="F152" s="252"/>
      <c r="G152" s="246">
        <f t="shared" si="10"/>
        <v>0</v>
      </c>
      <c r="H152" s="252"/>
      <c r="I152" s="246"/>
      <c r="J152" s="252"/>
      <c r="K152" s="246"/>
      <c r="L152" s="246"/>
      <c r="M152" s="246"/>
      <c r="N152" s="246"/>
      <c r="O152" s="246"/>
      <c r="P152" s="246"/>
      <c r="Q152" s="246"/>
      <c r="R152" s="246" t="s">
        <v>299</v>
      </c>
      <c r="S152" s="246" t="s">
        <v>283</v>
      </c>
      <c r="T152" s="140" t="s">
        <v>114</v>
      </c>
      <c r="U152" s="140">
        <v>0</v>
      </c>
      <c r="V152" s="140" t="e">
        <f>ROUND(#REF!*U152,2)</f>
        <v>#REF!</v>
      </c>
      <c r="W152" s="140"/>
      <c r="X152" s="136"/>
      <c r="Y152" s="136"/>
      <c r="Z152" s="136"/>
      <c r="AA152" s="136"/>
      <c r="AB152" s="136"/>
      <c r="AC152" s="136"/>
      <c r="AD152" s="136"/>
      <c r="AE152" s="136"/>
      <c r="AF152" s="136"/>
      <c r="AG152" s="136" t="s">
        <v>138</v>
      </c>
      <c r="AH152" s="136"/>
      <c r="AI152" s="136"/>
      <c r="AJ152" s="136"/>
      <c r="AK152" s="136"/>
      <c r="AL152" s="136"/>
      <c r="AM152" s="136"/>
      <c r="AN152" s="136"/>
      <c r="AO152" s="136"/>
      <c r="AP152" s="136"/>
      <c r="AQ152" s="136"/>
      <c r="AR152" s="136"/>
      <c r="AS152" s="136"/>
      <c r="AT152" s="136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136"/>
      <c r="BF152" s="136"/>
      <c r="BG152" s="136"/>
      <c r="BH152" s="136"/>
    </row>
    <row r="153" spans="1:60" outlineLevel="1" x14ac:dyDescent="0.2">
      <c r="A153" s="247">
        <v>101</v>
      </c>
      <c r="B153" s="248" t="s">
        <v>175</v>
      </c>
      <c r="C153" s="253" t="s">
        <v>176</v>
      </c>
      <c r="D153" s="250" t="s">
        <v>177</v>
      </c>
      <c r="E153" s="251">
        <v>14</v>
      </c>
      <c r="F153" s="252"/>
      <c r="G153" s="246">
        <f t="shared" si="10"/>
        <v>0</v>
      </c>
      <c r="H153" s="260"/>
      <c r="I153" s="260" t="e">
        <f>SUM(I154:I200)</f>
        <v>#REF!</v>
      </c>
      <c r="J153" s="260"/>
      <c r="K153" s="260" t="e">
        <f>SUM(K154:K200)</f>
        <v>#REF!</v>
      </c>
      <c r="L153" s="260"/>
      <c r="M153" s="260" t="e">
        <f>SUM(M154:M200)</f>
        <v>#REF!</v>
      </c>
      <c r="N153" s="260"/>
      <c r="O153" s="260" t="e">
        <f>SUM(O154:O200)</f>
        <v>#REF!</v>
      </c>
      <c r="P153" s="260"/>
      <c r="Q153" s="260" t="e">
        <f>SUM(Q154:Q200)</f>
        <v>#REF!</v>
      </c>
      <c r="R153" s="246" t="s">
        <v>299</v>
      </c>
      <c r="S153" s="246" t="s">
        <v>283</v>
      </c>
      <c r="T153" s="140" t="s">
        <v>114</v>
      </c>
      <c r="U153" s="140">
        <v>0</v>
      </c>
      <c r="V153" s="140">
        <f>ROUND(E192*U153,2)</f>
        <v>0</v>
      </c>
      <c r="W153" s="140"/>
      <c r="X153" s="136"/>
      <c r="Y153" s="136"/>
      <c r="Z153" s="136"/>
      <c r="AA153" s="136"/>
      <c r="AB153" s="136"/>
      <c r="AC153" s="136"/>
      <c r="AD153" s="136"/>
      <c r="AE153" s="136"/>
      <c r="AF153" s="136"/>
      <c r="AG153" s="136" t="s">
        <v>138</v>
      </c>
      <c r="AH153" s="136"/>
      <c r="AI153" s="136"/>
      <c r="AJ153" s="136"/>
      <c r="AK153" s="136"/>
      <c r="AL153" s="136"/>
      <c r="AM153" s="136"/>
      <c r="AN153" s="136"/>
      <c r="AO153" s="136"/>
      <c r="AP153" s="136"/>
      <c r="AQ153" s="136"/>
      <c r="AR153" s="136"/>
      <c r="AS153" s="136"/>
      <c r="AT153" s="136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136"/>
      <c r="BF153" s="136"/>
      <c r="BG153" s="136"/>
      <c r="BH153" s="136"/>
    </row>
    <row r="154" spans="1:60" outlineLevel="1" x14ac:dyDescent="0.2">
      <c r="A154" s="247">
        <v>102</v>
      </c>
      <c r="B154" s="248" t="s">
        <v>178</v>
      </c>
      <c r="C154" s="253" t="s">
        <v>179</v>
      </c>
      <c r="D154" s="250" t="s">
        <v>133</v>
      </c>
      <c r="E154" s="251">
        <v>1520.5</v>
      </c>
      <c r="F154" s="252"/>
      <c r="G154" s="246">
        <f t="shared" si="10"/>
        <v>0</v>
      </c>
      <c r="H154" s="252">
        <v>0</v>
      </c>
      <c r="I154" s="246" t="e">
        <f>ROUND(#REF!*H154,2)</f>
        <v>#REF!</v>
      </c>
      <c r="J154" s="252">
        <v>1692</v>
      </c>
      <c r="K154" s="246" t="e">
        <f>ROUND(#REF!*J154,2)</f>
        <v>#REF!</v>
      </c>
      <c r="L154" s="246">
        <v>21</v>
      </c>
      <c r="M154" s="246" t="e">
        <f>#REF!*(1+L154/100)</f>
        <v>#REF!</v>
      </c>
      <c r="N154" s="246">
        <v>0</v>
      </c>
      <c r="O154" s="246" t="e">
        <f>ROUND(#REF!*N154,2)</f>
        <v>#REF!</v>
      </c>
      <c r="P154" s="246">
        <v>0</v>
      </c>
      <c r="Q154" s="246" t="e">
        <f>ROUND(#REF!*P154,2)</f>
        <v>#REF!</v>
      </c>
      <c r="R154" s="246" t="s">
        <v>299</v>
      </c>
      <c r="S154" s="246" t="s">
        <v>283</v>
      </c>
      <c r="T154" s="140" t="s">
        <v>94</v>
      </c>
      <c r="U154" s="140">
        <v>1.9000000000000001</v>
      </c>
      <c r="V154" s="140">
        <f>ROUND(E193*U154,2)</f>
        <v>41.8</v>
      </c>
      <c r="W154" s="140"/>
      <c r="X154" s="136"/>
      <c r="Y154" s="136"/>
      <c r="Z154" s="136"/>
      <c r="AA154" s="136"/>
      <c r="AB154" s="136"/>
      <c r="AC154" s="136"/>
      <c r="AD154" s="136"/>
      <c r="AE154" s="136"/>
      <c r="AF154" s="136"/>
      <c r="AG154" s="136" t="s">
        <v>138</v>
      </c>
      <c r="AH154" s="136"/>
      <c r="AI154" s="136"/>
      <c r="AJ154" s="136"/>
      <c r="AK154" s="136"/>
      <c r="AL154" s="136"/>
      <c r="AM154" s="136"/>
      <c r="AN154" s="136"/>
      <c r="AO154" s="136"/>
      <c r="AP154" s="136"/>
      <c r="AQ154" s="136"/>
      <c r="AR154" s="136"/>
      <c r="AS154" s="136"/>
      <c r="AT154" s="136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136"/>
      <c r="BF154" s="136"/>
      <c r="BG154" s="136"/>
      <c r="BH154" s="136"/>
    </row>
    <row r="155" spans="1:60" outlineLevel="1" x14ac:dyDescent="0.2">
      <c r="A155" s="247">
        <v>103</v>
      </c>
      <c r="B155" s="248" t="s">
        <v>180</v>
      </c>
      <c r="C155" s="253" t="s">
        <v>181</v>
      </c>
      <c r="D155" s="250" t="s">
        <v>133</v>
      </c>
      <c r="E155" s="251">
        <v>1520.5</v>
      </c>
      <c r="F155" s="252"/>
      <c r="G155" s="246">
        <f t="shared" si="10"/>
        <v>0</v>
      </c>
      <c r="H155" s="252">
        <v>0</v>
      </c>
      <c r="I155" s="246">
        <f>ROUND(E192*H155,2)</f>
        <v>0</v>
      </c>
      <c r="J155" s="252">
        <v>726</v>
      </c>
      <c r="K155" s="246">
        <f>ROUND(E192*J155,2)</f>
        <v>15972</v>
      </c>
      <c r="L155" s="246">
        <v>21</v>
      </c>
      <c r="M155" s="246">
        <f>G192*(1+L155/100)</f>
        <v>0</v>
      </c>
      <c r="N155" s="246">
        <v>0</v>
      </c>
      <c r="O155" s="246">
        <f>ROUND(E192*N155,2)</f>
        <v>0</v>
      </c>
      <c r="P155" s="246">
        <v>0</v>
      </c>
      <c r="Q155" s="246">
        <f>ROUND(E192*P155,2)</f>
        <v>0</v>
      </c>
      <c r="R155" s="246" t="s">
        <v>299</v>
      </c>
      <c r="S155" s="246" t="s">
        <v>283</v>
      </c>
      <c r="T155" s="140" t="s">
        <v>114</v>
      </c>
      <c r="U155" s="140">
        <v>0.24600000000000002</v>
      </c>
      <c r="V155" s="140">
        <f>ROUND(E195*U155,2)</f>
        <v>15.5</v>
      </c>
      <c r="W155" s="140"/>
      <c r="X155" s="136"/>
      <c r="Y155" s="136"/>
      <c r="Z155" s="136"/>
      <c r="AA155" s="136"/>
      <c r="AB155" s="136"/>
      <c r="AC155" s="136"/>
      <c r="AD155" s="136"/>
      <c r="AE155" s="136"/>
      <c r="AF155" s="136"/>
      <c r="AG155" s="136" t="s">
        <v>138</v>
      </c>
      <c r="AH155" s="136"/>
      <c r="AI155" s="136"/>
      <c r="AJ155" s="136"/>
      <c r="AK155" s="136"/>
      <c r="AL155" s="136"/>
      <c r="AM155" s="136"/>
      <c r="AN155" s="136"/>
      <c r="AO155" s="136"/>
      <c r="AP155" s="136"/>
      <c r="AQ155" s="136"/>
      <c r="AR155" s="136"/>
      <c r="AS155" s="136"/>
      <c r="AT155" s="136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136"/>
      <c r="BF155" s="136"/>
      <c r="BG155" s="136"/>
      <c r="BH155" s="136"/>
    </row>
    <row r="156" spans="1:60" outlineLevel="1" x14ac:dyDescent="0.2">
      <c r="A156" s="247">
        <v>104</v>
      </c>
      <c r="B156" s="248" t="s">
        <v>115</v>
      </c>
      <c r="C156" s="253" t="s">
        <v>405</v>
      </c>
      <c r="D156" s="250" t="s">
        <v>129</v>
      </c>
      <c r="E156" s="251">
        <v>1</v>
      </c>
      <c r="F156" s="252"/>
      <c r="G156" s="246">
        <f t="shared" si="10"/>
        <v>0</v>
      </c>
      <c r="H156" s="252">
        <v>0</v>
      </c>
      <c r="I156" s="246">
        <f>ROUND(E193*H156,2)</f>
        <v>0</v>
      </c>
      <c r="J156" s="252">
        <v>958</v>
      </c>
      <c r="K156" s="246">
        <f>ROUND(E193*J156,2)</f>
        <v>21076</v>
      </c>
      <c r="L156" s="246">
        <v>21</v>
      </c>
      <c r="M156" s="246">
        <f>G193*(1+L156/100)</f>
        <v>0</v>
      </c>
      <c r="N156" s="246">
        <v>0</v>
      </c>
      <c r="O156" s="246">
        <f>ROUND(E193*N156,2)</f>
        <v>0</v>
      </c>
      <c r="P156" s="246">
        <v>0</v>
      </c>
      <c r="Q156" s="246">
        <f>ROUND(E193*P156,2)</f>
        <v>0</v>
      </c>
      <c r="R156" s="246"/>
      <c r="S156" s="246" t="s">
        <v>284</v>
      </c>
      <c r="T156" s="140"/>
      <c r="U156" s="140"/>
      <c r="V156" s="140"/>
      <c r="W156" s="140"/>
      <c r="X156" s="136"/>
      <c r="Y156" s="136"/>
      <c r="Z156" s="136"/>
      <c r="AA156" s="136"/>
      <c r="AB156" s="136"/>
      <c r="AC156" s="136"/>
      <c r="AD156" s="136"/>
      <c r="AE156" s="136"/>
      <c r="AF156" s="136"/>
      <c r="AG156" s="136"/>
      <c r="AH156" s="136"/>
      <c r="AI156" s="136"/>
      <c r="AJ156" s="136"/>
      <c r="AK156" s="136"/>
      <c r="AL156" s="136"/>
      <c r="AM156" s="136"/>
      <c r="AN156" s="136"/>
      <c r="AO156" s="136"/>
      <c r="AP156" s="136"/>
      <c r="AQ156" s="136"/>
      <c r="AR156" s="136"/>
      <c r="AS156" s="136"/>
      <c r="AT156" s="136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136"/>
      <c r="BF156" s="136"/>
      <c r="BG156" s="136"/>
      <c r="BH156" s="136"/>
    </row>
    <row r="157" spans="1:60" outlineLevel="1" x14ac:dyDescent="0.2">
      <c r="A157" s="247">
        <v>105</v>
      </c>
      <c r="B157" s="248" t="s">
        <v>118</v>
      </c>
      <c r="C157" s="253" t="s">
        <v>224</v>
      </c>
      <c r="D157" s="250" t="s">
        <v>129</v>
      </c>
      <c r="E157" s="251">
        <v>1</v>
      </c>
      <c r="F157" s="252"/>
      <c r="G157" s="246">
        <f t="shared" si="10"/>
        <v>0</v>
      </c>
      <c r="H157" s="252">
        <v>0</v>
      </c>
      <c r="I157" s="246">
        <f>ROUND(E195*H157,2)</f>
        <v>0</v>
      </c>
      <c r="J157" s="252">
        <v>139.5</v>
      </c>
      <c r="K157" s="246">
        <f>ROUND(E195*J157,2)</f>
        <v>8788.5</v>
      </c>
      <c r="L157" s="246">
        <v>21</v>
      </c>
      <c r="M157" s="246">
        <f>G195*(1+L157/100)</f>
        <v>0</v>
      </c>
      <c r="N157" s="246">
        <v>0</v>
      </c>
      <c r="O157" s="246">
        <f>ROUND(E195*N157,2)</f>
        <v>0</v>
      </c>
      <c r="P157" s="246">
        <v>0</v>
      </c>
      <c r="Q157" s="246">
        <f>ROUND(E195*P157,2)</f>
        <v>0</v>
      </c>
      <c r="R157" s="246"/>
      <c r="S157" s="246" t="s">
        <v>284</v>
      </c>
      <c r="T157" s="140"/>
      <c r="U157" s="140"/>
      <c r="V157" s="140"/>
      <c r="W157" s="140"/>
      <c r="X157" s="136"/>
      <c r="Y157" s="136"/>
      <c r="Z157" s="136"/>
      <c r="AA157" s="136"/>
      <c r="AB157" s="136"/>
      <c r="AC157" s="136"/>
      <c r="AD157" s="136"/>
      <c r="AE157" s="136"/>
      <c r="AF157" s="136"/>
      <c r="AG157" s="136"/>
      <c r="AH157" s="136"/>
      <c r="AI157" s="136"/>
      <c r="AJ157" s="136"/>
      <c r="AK157" s="136"/>
      <c r="AL157" s="136"/>
      <c r="AM157" s="136"/>
      <c r="AN157" s="136"/>
      <c r="AO157" s="136"/>
      <c r="AP157" s="136"/>
      <c r="AQ157" s="136"/>
      <c r="AR157" s="136"/>
      <c r="AS157" s="136"/>
      <c r="AT157" s="136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136"/>
      <c r="BF157" s="136"/>
      <c r="BG157" s="136"/>
      <c r="BH157" s="136"/>
    </row>
    <row r="158" spans="1:60" outlineLevel="1" x14ac:dyDescent="0.2">
      <c r="A158" s="247">
        <v>106</v>
      </c>
      <c r="B158" s="248" t="s">
        <v>121</v>
      </c>
      <c r="C158" s="253" t="s">
        <v>344</v>
      </c>
      <c r="D158" s="250" t="s">
        <v>129</v>
      </c>
      <c r="E158" s="251">
        <v>1</v>
      </c>
      <c r="F158" s="252"/>
      <c r="G158" s="246">
        <f t="shared" si="10"/>
        <v>0</v>
      </c>
      <c r="H158" s="252">
        <v>0</v>
      </c>
      <c r="I158" s="246">
        <f>ROUND(E235*H158,2)</f>
        <v>0</v>
      </c>
      <c r="J158" s="252">
        <v>139.5</v>
      </c>
      <c r="K158" s="246">
        <f>ROUND(E235*J158,2)</f>
        <v>0</v>
      </c>
      <c r="L158" s="246">
        <v>21</v>
      </c>
      <c r="M158" s="246">
        <f>G235*(1+L158/100)</f>
        <v>0</v>
      </c>
      <c r="N158" s="246">
        <v>0</v>
      </c>
      <c r="O158" s="246">
        <f>ROUND(E235*N158,2)</f>
        <v>0</v>
      </c>
      <c r="P158" s="246">
        <v>0</v>
      </c>
      <c r="Q158" s="246">
        <f>ROUND(E235*P158,2)</f>
        <v>0</v>
      </c>
      <c r="R158" s="246"/>
      <c r="S158" s="246" t="s">
        <v>284</v>
      </c>
      <c r="T158" s="140"/>
      <c r="U158" s="140"/>
      <c r="V158" s="140"/>
      <c r="W158" s="140"/>
      <c r="X158" s="136"/>
      <c r="Y158" s="136"/>
      <c r="Z158" s="136"/>
      <c r="AA158" s="136"/>
      <c r="AB158" s="136"/>
      <c r="AC158" s="136"/>
      <c r="AD158" s="136"/>
      <c r="AE158" s="136"/>
      <c r="AF158" s="136"/>
      <c r="AG158" s="136"/>
      <c r="AH158" s="136"/>
      <c r="AI158" s="136"/>
      <c r="AJ158" s="136"/>
      <c r="AK158" s="136"/>
      <c r="AL158" s="136"/>
      <c r="AM158" s="136"/>
      <c r="AN158" s="136"/>
      <c r="AO158" s="136"/>
      <c r="AP158" s="136"/>
      <c r="AQ158" s="136"/>
      <c r="AR158" s="136"/>
      <c r="AS158" s="136"/>
      <c r="AT158" s="136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136"/>
      <c r="BF158" s="136"/>
      <c r="BG158" s="136"/>
      <c r="BH158" s="136"/>
    </row>
    <row r="159" spans="1:60" ht="14.25" customHeight="1" outlineLevel="1" x14ac:dyDescent="0.2">
      <c r="A159" s="247">
        <v>107</v>
      </c>
      <c r="B159" s="248" t="s">
        <v>123</v>
      </c>
      <c r="C159" s="253" t="s">
        <v>345</v>
      </c>
      <c r="D159" s="250" t="s">
        <v>129</v>
      </c>
      <c r="E159" s="251">
        <v>1</v>
      </c>
      <c r="F159" s="252"/>
      <c r="G159" s="246">
        <f t="shared" si="10"/>
        <v>0</v>
      </c>
      <c r="H159" s="252">
        <v>0</v>
      </c>
      <c r="I159" s="246">
        <f>ROUND(E196*H159,2)</f>
        <v>0</v>
      </c>
      <c r="J159" s="252">
        <v>139.5</v>
      </c>
      <c r="K159" s="246">
        <f>ROUND(E196*J159,2)</f>
        <v>1674</v>
      </c>
      <c r="L159" s="246">
        <v>21</v>
      </c>
      <c r="M159" s="246">
        <f>G196*(1+L159/100)</f>
        <v>0</v>
      </c>
      <c r="N159" s="246">
        <v>0</v>
      </c>
      <c r="O159" s="246">
        <f>ROUND(E196*N159,2)</f>
        <v>0</v>
      </c>
      <c r="P159" s="246">
        <v>0</v>
      </c>
      <c r="Q159" s="246">
        <f>ROUND(E196*P159,2)</f>
        <v>0</v>
      </c>
      <c r="R159" s="246"/>
      <c r="S159" s="246" t="s">
        <v>284</v>
      </c>
      <c r="T159" s="140" t="s">
        <v>114</v>
      </c>
      <c r="U159" s="140">
        <v>0</v>
      </c>
      <c r="V159" s="140">
        <f>ROUND(E196*U159,2)</f>
        <v>0</v>
      </c>
      <c r="W159" s="140"/>
      <c r="X159" s="136"/>
      <c r="Y159" s="136"/>
      <c r="Z159" s="136"/>
      <c r="AA159" s="136"/>
      <c r="AB159" s="136"/>
      <c r="AC159" s="136"/>
      <c r="AD159" s="136"/>
      <c r="AE159" s="136"/>
      <c r="AF159" s="136"/>
      <c r="AG159" s="136" t="s">
        <v>165</v>
      </c>
      <c r="AH159" s="136"/>
      <c r="AI159" s="136"/>
      <c r="AJ159" s="136"/>
      <c r="AK159" s="136"/>
      <c r="AL159" s="136"/>
      <c r="AM159" s="136"/>
      <c r="AN159" s="136"/>
      <c r="AO159" s="136"/>
      <c r="AP159" s="136"/>
      <c r="AQ159" s="136"/>
      <c r="AR159" s="136"/>
      <c r="AS159" s="136"/>
      <c r="AT159" s="136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136"/>
      <c r="BF159" s="136"/>
      <c r="BG159" s="136"/>
      <c r="BH159" s="136"/>
    </row>
    <row r="160" spans="1:60" ht="17.25" customHeight="1" outlineLevel="1" x14ac:dyDescent="0.2">
      <c r="A160" s="247">
        <v>108</v>
      </c>
      <c r="B160" s="248" t="s">
        <v>124</v>
      </c>
      <c r="C160" s="253" t="s">
        <v>346</v>
      </c>
      <c r="D160" s="250" t="s">
        <v>129</v>
      </c>
      <c r="E160" s="251">
        <v>2</v>
      </c>
      <c r="F160" s="252"/>
      <c r="G160" s="246">
        <f t="shared" si="10"/>
        <v>0</v>
      </c>
      <c r="H160" s="252">
        <v>0</v>
      </c>
      <c r="I160" s="246">
        <f>ROUND(E197*H160,2)</f>
        <v>0</v>
      </c>
      <c r="J160" s="252">
        <v>139.5</v>
      </c>
      <c r="K160" s="246">
        <f>ROUND(E197*J160,2)</f>
        <v>2092.5</v>
      </c>
      <c r="L160" s="246">
        <v>21</v>
      </c>
      <c r="M160" s="246">
        <f>G197*(1+L160/100)</f>
        <v>0</v>
      </c>
      <c r="N160" s="246">
        <v>0</v>
      </c>
      <c r="O160" s="246">
        <f>ROUND(E197*N160,2)</f>
        <v>0</v>
      </c>
      <c r="P160" s="246">
        <v>0</v>
      </c>
      <c r="Q160" s="246">
        <f>ROUND(E197*P160,2)</f>
        <v>0</v>
      </c>
      <c r="R160" s="246"/>
      <c r="S160" s="246" t="s">
        <v>284</v>
      </c>
      <c r="T160" s="140" t="s">
        <v>114</v>
      </c>
      <c r="U160" s="140">
        <v>0</v>
      </c>
      <c r="V160" s="140" t="e">
        <f>ROUND(#REF!*U160,2)</f>
        <v>#REF!</v>
      </c>
      <c r="W160" s="140"/>
      <c r="X160" s="136"/>
      <c r="Y160" s="136"/>
      <c r="Z160" s="136"/>
      <c r="AA160" s="136"/>
      <c r="AB160" s="136"/>
      <c r="AC160" s="136"/>
      <c r="AD160" s="136"/>
      <c r="AE160" s="136"/>
      <c r="AF160" s="136"/>
      <c r="AG160" s="136" t="s">
        <v>134</v>
      </c>
      <c r="AH160" s="136"/>
      <c r="AI160" s="136"/>
      <c r="AJ160" s="136"/>
      <c r="AK160" s="136"/>
      <c r="AL160" s="136"/>
      <c r="AM160" s="136"/>
      <c r="AN160" s="136"/>
      <c r="AO160" s="136"/>
      <c r="AP160" s="136"/>
      <c r="AQ160" s="136"/>
      <c r="AR160" s="136"/>
      <c r="AS160" s="136"/>
      <c r="AT160" s="136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136"/>
      <c r="BF160" s="136"/>
      <c r="BG160" s="136"/>
      <c r="BH160" s="136"/>
    </row>
    <row r="161" spans="1:60" outlineLevel="1" x14ac:dyDescent="0.2">
      <c r="A161" s="247">
        <v>109</v>
      </c>
      <c r="B161" s="248" t="s">
        <v>125</v>
      </c>
      <c r="C161" s="253" t="s">
        <v>182</v>
      </c>
      <c r="D161" s="250" t="s">
        <v>129</v>
      </c>
      <c r="E161" s="251">
        <v>7</v>
      </c>
      <c r="F161" s="252"/>
      <c r="G161" s="246">
        <f t="shared" si="10"/>
        <v>0</v>
      </c>
      <c r="H161" s="252">
        <v>0</v>
      </c>
      <c r="I161" s="246">
        <f>ROUND(E196*H161,2)</f>
        <v>0</v>
      </c>
      <c r="J161" s="252">
        <v>600</v>
      </c>
      <c r="K161" s="246">
        <f>ROUND(E196*J161,2)</f>
        <v>7200</v>
      </c>
      <c r="L161" s="246">
        <v>21</v>
      </c>
      <c r="M161" s="246">
        <f>G196*(1+L161/100)</f>
        <v>0</v>
      </c>
      <c r="N161" s="246">
        <v>0</v>
      </c>
      <c r="O161" s="246">
        <f>ROUND(E196*N161,2)</f>
        <v>0</v>
      </c>
      <c r="P161" s="246">
        <v>0</v>
      </c>
      <c r="Q161" s="246">
        <f>ROUND(E196*P161,2)</f>
        <v>0</v>
      </c>
      <c r="R161" s="246"/>
      <c r="S161" s="246" t="s">
        <v>116</v>
      </c>
      <c r="T161" s="140" t="s">
        <v>114</v>
      </c>
      <c r="U161" s="140">
        <v>0</v>
      </c>
      <c r="V161" s="140">
        <f>ROUND(E197*U161,2)</f>
        <v>0</v>
      </c>
      <c r="W161" s="140"/>
      <c r="X161" s="136"/>
      <c r="Y161" s="136"/>
      <c r="Z161" s="136"/>
      <c r="AA161" s="136"/>
      <c r="AB161" s="136"/>
      <c r="AC161" s="136"/>
      <c r="AD161" s="136"/>
      <c r="AE161" s="136"/>
      <c r="AF161" s="136"/>
      <c r="AG161" s="136" t="s">
        <v>134</v>
      </c>
      <c r="AH161" s="136"/>
      <c r="AI161" s="136"/>
      <c r="AJ161" s="136"/>
      <c r="AK161" s="136"/>
      <c r="AL161" s="136"/>
      <c r="AM161" s="136"/>
      <c r="AN161" s="136"/>
      <c r="AO161" s="136"/>
      <c r="AP161" s="136"/>
      <c r="AQ161" s="136"/>
      <c r="AR161" s="136"/>
      <c r="AS161" s="136"/>
      <c r="AT161" s="136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136"/>
      <c r="BF161" s="136"/>
      <c r="BG161" s="136"/>
      <c r="BH161" s="136"/>
    </row>
    <row r="162" spans="1:60" outlineLevel="1" x14ac:dyDescent="0.2">
      <c r="A162" s="247">
        <v>110</v>
      </c>
      <c r="B162" s="248" t="s">
        <v>126</v>
      </c>
      <c r="C162" s="253" t="s">
        <v>183</v>
      </c>
      <c r="D162" s="250" t="s">
        <v>129</v>
      </c>
      <c r="E162" s="251">
        <v>1</v>
      </c>
      <c r="F162" s="252"/>
      <c r="G162" s="246">
        <f t="shared" si="10"/>
        <v>0</v>
      </c>
      <c r="H162" s="252">
        <v>7800</v>
      </c>
      <c r="I162" s="246" t="e">
        <f>ROUND(#REF!*H162,2)</f>
        <v>#REF!</v>
      </c>
      <c r="J162" s="252">
        <v>0</v>
      </c>
      <c r="K162" s="246" t="e">
        <f>ROUND(#REF!*J162,2)</f>
        <v>#REF!</v>
      </c>
      <c r="L162" s="246">
        <v>21</v>
      </c>
      <c r="M162" s="246" t="e">
        <f>#REF!*(1+L162/100)</f>
        <v>#REF!</v>
      </c>
      <c r="N162" s="246">
        <v>0</v>
      </c>
      <c r="O162" s="246" t="e">
        <f>ROUND(#REF!*N162,2)</f>
        <v>#REF!</v>
      </c>
      <c r="P162" s="246">
        <v>0</v>
      </c>
      <c r="Q162" s="246" t="e">
        <f>ROUND(#REF!*P162,2)</f>
        <v>#REF!</v>
      </c>
      <c r="R162" s="246"/>
      <c r="S162" s="246" t="s">
        <v>116</v>
      </c>
      <c r="T162" s="140" t="s">
        <v>114</v>
      </c>
      <c r="U162" s="140">
        <v>0</v>
      </c>
      <c r="V162" s="140" t="e">
        <f>ROUND(#REF!*U162,2)</f>
        <v>#REF!</v>
      </c>
      <c r="W162" s="140"/>
      <c r="X162" s="136"/>
      <c r="Y162" s="136"/>
      <c r="Z162" s="136"/>
      <c r="AA162" s="136"/>
      <c r="AB162" s="136"/>
      <c r="AC162" s="136"/>
      <c r="AD162" s="136"/>
      <c r="AE162" s="136"/>
      <c r="AF162" s="136"/>
      <c r="AG162" s="136" t="s">
        <v>134</v>
      </c>
      <c r="AH162" s="136"/>
      <c r="AI162" s="136"/>
      <c r="AJ162" s="136"/>
      <c r="AK162" s="136"/>
      <c r="AL162" s="136"/>
      <c r="AM162" s="136"/>
      <c r="AN162" s="136"/>
      <c r="AO162" s="136"/>
      <c r="AP162" s="136"/>
      <c r="AQ162" s="136"/>
      <c r="AR162" s="136"/>
      <c r="AS162" s="136"/>
      <c r="AT162" s="136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136"/>
      <c r="BF162" s="136"/>
      <c r="BG162" s="136"/>
      <c r="BH162" s="136"/>
    </row>
    <row r="163" spans="1:60" outlineLevel="1" x14ac:dyDescent="0.2">
      <c r="A163" s="247">
        <v>111</v>
      </c>
      <c r="B163" s="248" t="s">
        <v>127</v>
      </c>
      <c r="C163" s="253" t="s">
        <v>221</v>
      </c>
      <c r="D163" s="250" t="s">
        <v>129</v>
      </c>
      <c r="E163" s="251">
        <v>27</v>
      </c>
      <c r="F163" s="252"/>
      <c r="G163" s="246">
        <f t="shared" si="10"/>
        <v>0</v>
      </c>
      <c r="H163" s="252">
        <v>6500</v>
      </c>
      <c r="I163" s="246">
        <f>ROUND(E197*H163,2)</f>
        <v>97500</v>
      </c>
      <c r="J163" s="252">
        <v>0</v>
      </c>
      <c r="K163" s="246">
        <f>ROUND(E197*J163,2)</f>
        <v>0</v>
      </c>
      <c r="L163" s="246">
        <v>21</v>
      </c>
      <c r="M163" s="246">
        <f>G197*(1+L163/100)</f>
        <v>0</v>
      </c>
      <c r="N163" s="246">
        <v>0</v>
      </c>
      <c r="O163" s="246">
        <f>ROUND(E197*N163,2)</f>
        <v>0</v>
      </c>
      <c r="P163" s="246">
        <v>0</v>
      </c>
      <c r="Q163" s="246">
        <f>ROUND(E197*P163,2)</f>
        <v>0</v>
      </c>
      <c r="R163" s="246"/>
      <c r="S163" s="246" t="s">
        <v>116</v>
      </c>
      <c r="T163" s="140"/>
      <c r="U163" s="140"/>
      <c r="V163" s="140"/>
      <c r="W163" s="140"/>
      <c r="X163" s="136"/>
      <c r="Y163" s="136"/>
      <c r="Z163" s="136"/>
      <c r="AA163" s="136"/>
      <c r="AB163" s="136"/>
      <c r="AC163" s="136"/>
      <c r="AD163" s="136"/>
      <c r="AE163" s="136"/>
      <c r="AF163" s="136"/>
      <c r="AG163" s="136" t="s">
        <v>186</v>
      </c>
      <c r="AH163" s="136"/>
      <c r="AI163" s="136"/>
      <c r="AJ163" s="136"/>
      <c r="AK163" s="136"/>
      <c r="AL163" s="136"/>
      <c r="AM163" s="136"/>
      <c r="AN163" s="136"/>
      <c r="AO163" s="136"/>
      <c r="AP163" s="136"/>
      <c r="AQ163" s="136"/>
      <c r="AR163" s="136"/>
      <c r="AS163" s="136"/>
      <c r="AT163" s="136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136"/>
      <c r="BF163" s="136"/>
      <c r="BG163" s="136"/>
      <c r="BH163" s="136"/>
    </row>
    <row r="164" spans="1:60" outlineLevel="1" x14ac:dyDescent="0.2">
      <c r="A164" s="247">
        <v>112</v>
      </c>
      <c r="B164" s="248" t="s">
        <v>128</v>
      </c>
      <c r="C164" s="253" t="s">
        <v>184</v>
      </c>
      <c r="D164" s="250" t="s">
        <v>129</v>
      </c>
      <c r="E164" s="251">
        <v>1</v>
      </c>
      <c r="F164" s="252"/>
      <c r="G164" s="246">
        <f t="shared" si="10"/>
        <v>0</v>
      </c>
      <c r="H164" s="252">
        <v>3560</v>
      </c>
      <c r="I164" s="246" t="e">
        <f>ROUND(#REF!*H164,2)</f>
        <v>#REF!</v>
      </c>
      <c r="J164" s="252">
        <v>0</v>
      </c>
      <c r="K164" s="246" t="e">
        <f>ROUND(#REF!*J164,2)</f>
        <v>#REF!</v>
      </c>
      <c r="L164" s="246">
        <v>21</v>
      </c>
      <c r="M164" s="246" t="e">
        <f>#REF!*(1+L164/100)</f>
        <v>#REF!</v>
      </c>
      <c r="N164" s="246">
        <v>0</v>
      </c>
      <c r="O164" s="246" t="e">
        <f>ROUND(#REF!*N164,2)</f>
        <v>#REF!</v>
      </c>
      <c r="P164" s="246">
        <v>0</v>
      </c>
      <c r="Q164" s="246" t="e">
        <f>ROUND(#REF!*P164,2)</f>
        <v>#REF!</v>
      </c>
      <c r="R164" s="246"/>
      <c r="S164" s="246" t="s">
        <v>116</v>
      </c>
      <c r="T164" s="140"/>
      <c r="U164" s="140"/>
      <c r="V164" s="140"/>
      <c r="W164" s="140"/>
      <c r="X164" s="136"/>
      <c r="Y164" s="136"/>
      <c r="Z164" s="136"/>
      <c r="AA164" s="136"/>
      <c r="AB164" s="136"/>
      <c r="AC164" s="136"/>
      <c r="AD164" s="136"/>
      <c r="AE164" s="136"/>
      <c r="AF164" s="136"/>
      <c r="AG164" s="136"/>
      <c r="AH164" s="136"/>
      <c r="AI164" s="136"/>
      <c r="AJ164" s="136"/>
      <c r="AK164" s="136"/>
      <c r="AL164" s="136"/>
      <c r="AM164" s="136"/>
      <c r="AN164" s="136"/>
      <c r="AO164" s="136"/>
      <c r="AP164" s="136"/>
      <c r="AQ164" s="136"/>
      <c r="AR164" s="136"/>
      <c r="AS164" s="136"/>
      <c r="AT164" s="136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136"/>
      <c r="BF164" s="136"/>
      <c r="BG164" s="136"/>
      <c r="BH164" s="136"/>
    </row>
    <row r="165" spans="1:60" outlineLevel="1" x14ac:dyDescent="0.2">
      <c r="A165" s="247">
        <v>113</v>
      </c>
      <c r="B165" s="248" t="s">
        <v>201</v>
      </c>
      <c r="C165" s="253" t="s">
        <v>222</v>
      </c>
      <c r="D165" s="250" t="s">
        <v>129</v>
      </c>
      <c r="E165" s="251">
        <v>1</v>
      </c>
      <c r="F165" s="252"/>
      <c r="G165" s="246">
        <f t="shared" si="10"/>
        <v>0</v>
      </c>
      <c r="H165" s="246"/>
      <c r="I165" s="246"/>
      <c r="J165" s="246"/>
      <c r="K165" s="246"/>
      <c r="L165" s="246"/>
      <c r="M165" s="246"/>
      <c r="N165" s="246"/>
      <c r="O165" s="246"/>
      <c r="P165" s="246"/>
      <c r="Q165" s="246"/>
      <c r="R165" s="246"/>
      <c r="S165" s="246" t="s">
        <v>116</v>
      </c>
      <c r="T165" s="140"/>
      <c r="U165" s="140"/>
      <c r="V165" s="140"/>
      <c r="W165" s="140"/>
      <c r="X165" s="136"/>
      <c r="Y165" s="136"/>
      <c r="Z165" s="136"/>
      <c r="AA165" s="136"/>
      <c r="AB165" s="136"/>
      <c r="AC165" s="136"/>
      <c r="AD165" s="136"/>
      <c r="AE165" s="136"/>
      <c r="AF165" s="136"/>
      <c r="AG165" s="136"/>
      <c r="AH165" s="136"/>
      <c r="AI165" s="136"/>
      <c r="AJ165" s="136"/>
      <c r="AK165" s="136"/>
      <c r="AL165" s="136"/>
      <c r="AM165" s="136"/>
      <c r="AN165" s="136"/>
      <c r="AO165" s="136"/>
      <c r="AP165" s="136"/>
      <c r="AQ165" s="136"/>
      <c r="AR165" s="136"/>
      <c r="AS165" s="136"/>
      <c r="AT165" s="136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136"/>
      <c r="BF165" s="136"/>
      <c r="BG165" s="136"/>
      <c r="BH165" s="136"/>
    </row>
    <row r="166" spans="1:60" outlineLevel="1" x14ac:dyDescent="0.2">
      <c r="A166" s="247">
        <v>114</v>
      </c>
      <c r="B166" s="248" t="s">
        <v>202</v>
      </c>
      <c r="C166" s="253" t="s">
        <v>223</v>
      </c>
      <c r="D166" s="250" t="s">
        <v>129</v>
      </c>
      <c r="E166" s="251">
        <v>2</v>
      </c>
      <c r="F166" s="252"/>
      <c r="G166" s="246">
        <f t="shared" si="10"/>
        <v>0</v>
      </c>
      <c r="H166" s="246"/>
      <c r="I166" s="246"/>
      <c r="J166" s="246"/>
      <c r="K166" s="246"/>
      <c r="L166" s="246"/>
      <c r="M166" s="246"/>
      <c r="N166" s="246"/>
      <c r="O166" s="246"/>
      <c r="P166" s="246"/>
      <c r="Q166" s="246"/>
      <c r="R166" s="246"/>
      <c r="S166" s="246" t="s">
        <v>116</v>
      </c>
      <c r="T166" s="140"/>
      <c r="U166" s="140"/>
      <c r="V166" s="140"/>
      <c r="W166" s="140"/>
      <c r="X166" s="136"/>
      <c r="Y166" s="136"/>
      <c r="Z166" s="136"/>
      <c r="AA166" s="136"/>
      <c r="AB166" s="136"/>
      <c r="AC166" s="136"/>
      <c r="AD166" s="136"/>
      <c r="AE166" s="136"/>
      <c r="AF166" s="136"/>
      <c r="AG166" s="136"/>
      <c r="AH166" s="136"/>
      <c r="AI166" s="136"/>
      <c r="AJ166" s="136"/>
      <c r="AK166" s="136"/>
      <c r="AL166" s="136"/>
      <c r="AM166" s="136"/>
      <c r="AN166" s="136"/>
      <c r="AO166" s="136"/>
      <c r="AP166" s="136"/>
      <c r="AQ166" s="136"/>
      <c r="AR166" s="136"/>
      <c r="AS166" s="136"/>
      <c r="AT166" s="136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136"/>
      <c r="BF166" s="136"/>
      <c r="BG166" s="136"/>
      <c r="BH166" s="136"/>
    </row>
    <row r="167" spans="1:60" outlineLevel="1" x14ac:dyDescent="0.2">
      <c r="A167" s="247">
        <v>115</v>
      </c>
      <c r="B167" s="248" t="s">
        <v>204</v>
      </c>
      <c r="C167" s="253" t="s">
        <v>341</v>
      </c>
      <c r="D167" s="250" t="s">
        <v>129</v>
      </c>
      <c r="E167" s="251">
        <v>2</v>
      </c>
      <c r="F167" s="252"/>
      <c r="G167" s="246">
        <f t="shared" si="10"/>
        <v>0</v>
      </c>
      <c r="H167" s="246"/>
      <c r="I167" s="246"/>
      <c r="J167" s="246"/>
      <c r="K167" s="246"/>
      <c r="L167" s="246"/>
      <c r="M167" s="246"/>
      <c r="N167" s="246"/>
      <c r="O167" s="246"/>
      <c r="P167" s="246"/>
      <c r="Q167" s="246"/>
      <c r="R167" s="246"/>
      <c r="S167" s="246" t="s">
        <v>116</v>
      </c>
      <c r="T167" s="140"/>
      <c r="U167" s="140"/>
      <c r="V167" s="140"/>
      <c r="W167" s="140"/>
      <c r="X167" s="136"/>
      <c r="Y167" s="136"/>
      <c r="Z167" s="136"/>
      <c r="AA167" s="136"/>
      <c r="AB167" s="136"/>
      <c r="AC167" s="136"/>
      <c r="AD167" s="136"/>
      <c r="AE167" s="136"/>
      <c r="AF167" s="136"/>
      <c r="AG167" s="136"/>
      <c r="AH167" s="136"/>
      <c r="AI167" s="136"/>
      <c r="AJ167" s="136"/>
      <c r="AK167" s="136"/>
      <c r="AL167" s="136"/>
      <c r="AM167" s="136"/>
      <c r="AN167" s="136"/>
      <c r="AO167" s="136"/>
      <c r="AP167" s="136"/>
      <c r="AQ167" s="136"/>
      <c r="AR167" s="136"/>
      <c r="AS167" s="136"/>
      <c r="AT167" s="136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136"/>
      <c r="BF167" s="136"/>
      <c r="BG167" s="136"/>
      <c r="BH167" s="136"/>
    </row>
    <row r="168" spans="1:60" outlineLevel="1" x14ac:dyDescent="0.2">
      <c r="A168" s="247">
        <v>116</v>
      </c>
      <c r="B168" s="248" t="s">
        <v>205</v>
      </c>
      <c r="C168" s="253" t="s">
        <v>342</v>
      </c>
      <c r="D168" s="250" t="s">
        <v>129</v>
      </c>
      <c r="E168" s="251">
        <v>2</v>
      </c>
      <c r="F168" s="252"/>
      <c r="G168" s="246">
        <f t="shared" si="10"/>
        <v>0</v>
      </c>
      <c r="H168" s="246"/>
      <c r="I168" s="246"/>
      <c r="J168" s="246"/>
      <c r="K168" s="246"/>
      <c r="L168" s="246"/>
      <c r="M168" s="246"/>
      <c r="N168" s="246"/>
      <c r="O168" s="246"/>
      <c r="P168" s="246"/>
      <c r="Q168" s="246"/>
      <c r="R168" s="246"/>
      <c r="S168" s="246" t="s">
        <v>116</v>
      </c>
      <c r="T168" s="140"/>
      <c r="U168" s="140"/>
      <c r="V168" s="140"/>
      <c r="W168" s="140"/>
      <c r="X168" s="136"/>
      <c r="Y168" s="136"/>
      <c r="Z168" s="136"/>
      <c r="AA168" s="136"/>
      <c r="AB168" s="136"/>
      <c r="AC168" s="136"/>
      <c r="AD168" s="136"/>
      <c r="AE168" s="136"/>
      <c r="AF168" s="136"/>
      <c r="AG168" s="136"/>
      <c r="AH168" s="136"/>
      <c r="AI168" s="136"/>
      <c r="AJ168" s="136"/>
      <c r="AK168" s="136"/>
      <c r="AL168" s="136"/>
      <c r="AM168" s="136"/>
      <c r="AN168" s="136"/>
      <c r="AO168" s="136"/>
      <c r="AP168" s="136"/>
      <c r="AQ168" s="136"/>
      <c r="AR168" s="136"/>
      <c r="AS168" s="136"/>
      <c r="AT168" s="136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136"/>
      <c r="BF168" s="136"/>
      <c r="BG168" s="136"/>
      <c r="BH168" s="136"/>
    </row>
    <row r="169" spans="1:60" outlineLevel="1" x14ac:dyDescent="0.2">
      <c r="A169" s="247">
        <v>117</v>
      </c>
      <c r="B169" s="248" t="s">
        <v>206</v>
      </c>
      <c r="C169" s="253" t="s">
        <v>343</v>
      </c>
      <c r="D169" s="250" t="s">
        <v>129</v>
      </c>
      <c r="E169" s="251">
        <v>3</v>
      </c>
      <c r="F169" s="252"/>
      <c r="G169" s="246">
        <f t="shared" si="10"/>
        <v>0</v>
      </c>
      <c r="H169" s="246"/>
      <c r="I169" s="246"/>
      <c r="J169" s="246"/>
      <c r="K169" s="246"/>
      <c r="L169" s="246"/>
      <c r="M169" s="246"/>
      <c r="N169" s="246"/>
      <c r="O169" s="246"/>
      <c r="P169" s="246"/>
      <c r="Q169" s="246"/>
      <c r="R169" s="246"/>
      <c r="S169" s="246" t="s">
        <v>116</v>
      </c>
      <c r="T169" s="140"/>
      <c r="U169" s="140"/>
      <c r="V169" s="140"/>
      <c r="W169" s="140"/>
      <c r="X169" s="136"/>
      <c r="Y169" s="136"/>
      <c r="Z169" s="136"/>
      <c r="AA169" s="136"/>
      <c r="AB169" s="136"/>
      <c r="AC169" s="136"/>
      <c r="AD169" s="136"/>
      <c r="AE169" s="136"/>
      <c r="AF169" s="136"/>
      <c r="AG169" s="136"/>
      <c r="AH169" s="136"/>
      <c r="AI169" s="136"/>
      <c r="AJ169" s="136"/>
      <c r="AK169" s="136"/>
      <c r="AL169" s="136"/>
      <c r="AM169" s="136"/>
      <c r="AN169" s="136"/>
      <c r="AO169" s="136"/>
      <c r="AP169" s="136"/>
      <c r="AQ169" s="136"/>
      <c r="AR169" s="136"/>
      <c r="AS169" s="136"/>
      <c r="AT169" s="136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136"/>
      <c r="BF169" s="136"/>
      <c r="BG169" s="136"/>
      <c r="BH169" s="136"/>
    </row>
    <row r="170" spans="1:60" outlineLevel="1" x14ac:dyDescent="0.2">
      <c r="A170" s="247">
        <v>118</v>
      </c>
      <c r="B170" s="248" t="s">
        <v>185</v>
      </c>
      <c r="C170" s="253" t="s">
        <v>350</v>
      </c>
      <c r="D170" s="250" t="s">
        <v>119</v>
      </c>
      <c r="E170" s="251">
        <v>15</v>
      </c>
      <c r="F170" s="252"/>
      <c r="G170" s="246">
        <f t="shared" si="10"/>
        <v>0</v>
      </c>
      <c r="H170" s="246"/>
      <c r="I170" s="246"/>
      <c r="J170" s="246"/>
      <c r="K170" s="246"/>
      <c r="L170" s="246"/>
      <c r="M170" s="246"/>
      <c r="N170" s="246"/>
      <c r="O170" s="246"/>
      <c r="P170" s="246"/>
      <c r="Q170" s="246"/>
      <c r="R170" s="246"/>
      <c r="S170" s="246" t="s">
        <v>116</v>
      </c>
      <c r="T170" s="140"/>
      <c r="U170" s="140"/>
      <c r="V170" s="140"/>
      <c r="W170" s="140"/>
      <c r="X170" s="136"/>
      <c r="Y170" s="136"/>
      <c r="Z170" s="136"/>
      <c r="AA170" s="136"/>
      <c r="AB170" s="136"/>
      <c r="AC170" s="136"/>
      <c r="AD170" s="136"/>
      <c r="AE170" s="136"/>
      <c r="AF170" s="136"/>
      <c r="AG170" s="136"/>
      <c r="AH170" s="136"/>
      <c r="AI170" s="136"/>
      <c r="AJ170" s="136"/>
      <c r="AK170" s="136"/>
      <c r="AL170" s="136"/>
      <c r="AM170" s="136"/>
      <c r="AN170" s="136"/>
      <c r="AO170" s="136"/>
      <c r="AP170" s="136"/>
      <c r="AQ170" s="136"/>
      <c r="AR170" s="136"/>
      <c r="AS170" s="136"/>
      <c r="AT170" s="136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136"/>
      <c r="BF170" s="136"/>
      <c r="BG170" s="136"/>
      <c r="BH170" s="136"/>
    </row>
    <row r="171" spans="1:60" outlineLevel="1" x14ac:dyDescent="0.2">
      <c r="A171" s="247">
        <v>119</v>
      </c>
      <c r="B171" s="248" t="s">
        <v>187</v>
      </c>
      <c r="C171" s="253" t="s">
        <v>340</v>
      </c>
      <c r="D171" s="250" t="s">
        <v>129</v>
      </c>
      <c r="E171" s="251">
        <v>1</v>
      </c>
      <c r="F171" s="252"/>
      <c r="G171" s="246">
        <f t="shared" si="10"/>
        <v>0</v>
      </c>
      <c r="H171" s="246"/>
      <c r="I171" s="246"/>
      <c r="J171" s="246"/>
      <c r="K171" s="246"/>
      <c r="L171" s="246"/>
      <c r="M171" s="246"/>
      <c r="N171" s="246"/>
      <c r="O171" s="246"/>
      <c r="P171" s="246"/>
      <c r="Q171" s="246"/>
      <c r="R171" s="246"/>
      <c r="S171" s="246" t="s">
        <v>116</v>
      </c>
      <c r="T171" s="140" t="s">
        <v>114</v>
      </c>
      <c r="U171" s="140">
        <v>0</v>
      </c>
      <c r="V171" s="140">
        <f>ROUND(E201*U171,2)</f>
        <v>0</v>
      </c>
      <c r="W171" s="140"/>
      <c r="X171" s="136"/>
      <c r="Y171" s="136"/>
      <c r="Z171" s="136"/>
      <c r="AA171" s="136"/>
      <c r="AB171" s="136"/>
      <c r="AC171" s="136"/>
      <c r="AD171" s="136"/>
      <c r="AE171" s="136"/>
      <c r="AF171" s="136"/>
      <c r="AG171" s="136" t="s">
        <v>134</v>
      </c>
      <c r="AH171" s="136"/>
      <c r="AI171" s="136"/>
      <c r="AJ171" s="136"/>
      <c r="AK171" s="136"/>
      <c r="AL171" s="136"/>
      <c r="AM171" s="136"/>
      <c r="AN171" s="136"/>
      <c r="AO171" s="136"/>
      <c r="AP171" s="136"/>
      <c r="AQ171" s="136"/>
      <c r="AR171" s="136"/>
      <c r="AS171" s="136"/>
      <c r="AT171" s="136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136"/>
      <c r="BF171" s="136"/>
      <c r="BG171" s="136"/>
      <c r="BH171" s="136"/>
    </row>
    <row r="172" spans="1:60" outlineLevel="1" x14ac:dyDescent="0.2">
      <c r="A172" s="247">
        <v>120</v>
      </c>
      <c r="B172" s="248" t="s">
        <v>188</v>
      </c>
      <c r="C172" s="253" t="s">
        <v>225</v>
      </c>
      <c r="D172" s="250" t="s">
        <v>129</v>
      </c>
      <c r="E172" s="251">
        <v>1</v>
      </c>
      <c r="F172" s="252"/>
      <c r="G172" s="246">
        <f t="shared" si="10"/>
        <v>0</v>
      </c>
      <c r="H172" s="246"/>
      <c r="I172" s="246"/>
      <c r="J172" s="246"/>
      <c r="K172" s="246"/>
      <c r="L172" s="246"/>
      <c r="M172" s="246"/>
      <c r="N172" s="246"/>
      <c r="O172" s="246"/>
      <c r="P172" s="246"/>
      <c r="Q172" s="246"/>
      <c r="R172" s="246"/>
      <c r="S172" s="246" t="s">
        <v>116</v>
      </c>
      <c r="T172" s="140"/>
      <c r="U172" s="140"/>
      <c r="V172" s="140"/>
      <c r="W172" s="140"/>
      <c r="X172" s="136"/>
      <c r="Y172" s="136"/>
      <c r="Z172" s="136"/>
      <c r="AA172" s="136"/>
      <c r="AB172" s="136"/>
      <c r="AC172" s="136"/>
      <c r="AD172" s="136"/>
      <c r="AE172" s="136"/>
      <c r="AF172" s="136"/>
      <c r="AG172" s="136"/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136"/>
      <c r="BF172" s="136"/>
      <c r="BG172" s="136"/>
      <c r="BH172" s="136"/>
    </row>
    <row r="173" spans="1:60" outlineLevel="1" x14ac:dyDescent="0.2">
      <c r="A173" s="247">
        <v>121</v>
      </c>
      <c r="B173" s="248" t="s">
        <v>189</v>
      </c>
      <c r="C173" s="253" t="s">
        <v>226</v>
      </c>
      <c r="D173" s="250" t="s">
        <v>129</v>
      </c>
      <c r="E173" s="251">
        <v>1</v>
      </c>
      <c r="F173" s="252"/>
      <c r="G173" s="246">
        <f t="shared" si="10"/>
        <v>0</v>
      </c>
      <c r="H173" s="252">
        <v>6366</v>
      </c>
      <c r="I173" s="246">
        <f>ROUND(E201*H173,2)</f>
        <v>95490</v>
      </c>
      <c r="J173" s="252">
        <v>0</v>
      </c>
      <c r="K173" s="246">
        <f>ROUND(E201*J173,2)</f>
        <v>0</v>
      </c>
      <c r="L173" s="246">
        <v>21</v>
      </c>
      <c r="M173" s="246">
        <f>G201*(1+L173/100)</f>
        <v>0</v>
      </c>
      <c r="N173" s="246">
        <v>0</v>
      </c>
      <c r="O173" s="246">
        <f>ROUND(E201*N173,2)</f>
        <v>0</v>
      </c>
      <c r="P173" s="246">
        <v>0</v>
      </c>
      <c r="Q173" s="246">
        <f>ROUND(E201*P173,2)</f>
        <v>0</v>
      </c>
      <c r="R173" s="246"/>
      <c r="S173" s="246" t="s">
        <v>116</v>
      </c>
      <c r="T173" s="140"/>
      <c r="U173" s="140"/>
      <c r="V173" s="140"/>
      <c r="W173" s="140"/>
      <c r="X173" s="136"/>
      <c r="Y173" s="136"/>
      <c r="Z173" s="136"/>
      <c r="AA173" s="136"/>
      <c r="AB173" s="136"/>
      <c r="AC173" s="136"/>
      <c r="AD173" s="136"/>
      <c r="AE173" s="136"/>
      <c r="AF173" s="136"/>
      <c r="AG173" s="136"/>
      <c r="AH173" s="136"/>
      <c r="AI173" s="136"/>
      <c r="AJ173" s="136"/>
      <c r="AK173" s="136"/>
      <c r="AL173" s="136"/>
      <c r="AM173" s="136"/>
      <c r="AN173" s="136"/>
      <c r="AO173" s="136"/>
      <c r="AP173" s="136"/>
      <c r="AQ173" s="136"/>
      <c r="AR173" s="136"/>
      <c r="AS173" s="136"/>
      <c r="AT173" s="136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136"/>
      <c r="BF173" s="136"/>
      <c r="BG173" s="136"/>
      <c r="BH173" s="136"/>
    </row>
    <row r="174" spans="1:60" outlineLevel="1" x14ac:dyDescent="0.2">
      <c r="A174" s="247">
        <v>122</v>
      </c>
      <c r="B174" s="248" t="s">
        <v>238</v>
      </c>
      <c r="C174" s="253" t="s">
        <v>337</v>
      </c>
      <c r="D174" s="250" t="s">
        <v>129</v>
      </c>
      <c r="E174" s="251">
        <v>2</v>
      </c>
      <c r="F174" s="252"/>
      <c r="G174" s="246">
        <f t="shared" si="10"/>
        <v>0</v>
      </c>
      <c r="H174" s="252"/>
      <c r="I174" s="246"/>
      <c r="J174" s="252"/>
      <c r="K174" s="246"/>
      <c r="L174" s="246"/>
      <c r="M174" s="246"/>
      <c r="N174" s="246"/>
      <c r="O174" s="246"/>
      <c r="P174" s="246"/>
      <c r="Q174" s="246"/>
      <c r="R174" s="246"/>
      <c r="S174" s="246"/>
      <c r="T174" s="140"/>
      <c r="U174" s="140"/>
      <c r="V174" s="140"/>
      <c r="W174" s="140"/>
      <c r="X174" s="136"/>
      <c r="Y174" s="136"/>
      <c r="Z174" s="136"/>
      <c r="AA174" s="136"/>
      <c r="AB174" s="136"/>
      <c r="AC174" s="136"/>
      <c r="AD174" s="136"/>
      <c r="AE174" s="136"/>
      <c r="AF174" s="136"/>
      <c r="AG174" s="136"/>
      <c r="AH174" s="136"/>
      <c r="AI174" s="136"/>
      <c r="AJ174" s="136"/>
      <c r="AK174" s="136"/>
      <c r="AL174" s="136"/>
      <c r="AM174" s="136"/>
      <c r="AN174" s="136"/>
      <c r="AO174" s="136"/>
      <c r="AP174" s="136"/>
      <c r="AQ174" s="136"/>
      <c r="AR174" s="136"/>
      <c r="AS174" s="136"/>
      <c r="AT174" s="136"/>
      <c r="AU174" s="136"/>
      <c r="AV174" s="136"/>
      <c r="AW174" s="136"/>
      <c r="AX174" s="136"/>
      <c r="AY174" s="136"/>
      <c r="AZ174" s="136"/>
      <c r="BA174" s="136"/>
      <c r="BB174" s="136"/>
      <c r="BC174" s="136"/>
      <c r="BD174" s="136"/>
      <c r="BE174" s="136"/>
      <c r="BF174" s="136"/>
      <c r="BG174" s="136"/>
      <c r="BH174" s="136"/>
    </row>
    <row r="175" spans="1:60" ht="22.5" outlineLevel="1" x14ac:dyDescent="0.2">
      <c r="A175" s="247">
        <v>123</v>
      </c>
      <c r="B175" s="248" t="s">
        <v>239</v>
      </c>
      <c r="C175" s="253" t="s">
        <v>339</v>
      </c>
      <c r="D175" s="250" t="s">
        <v>119</v>
      </c>
      <c r="E175" s="251">
        <v>1</v>
      </c>
      <c r="F175" s="252"/>
      <c r="G175" s="246">
        <f t="shared" si="10"/>
        <v>0</v>
      </c>
      <c r="H175" s="246"/>
      <c r="I175" s="246"/>
      <c r="J175" s="246"/>
      <c r="K175" s="246"/>
      <c r="L175" s="246"/>
      <c r="M175" s="246"/>
      <c r="N175" s="246"/>
      <c r="O175" s="246"/>
      <c r="P175" s="246"/>
      <c r="Q175" s="246"/>
      <c r="R175" s="246"/>
      <c r="S175" s="246" t="s">
        <v>116</v>
      </c>
      <c r="T175" s="140"/>
      <c r="U175" s="140"/>
      <c r="V175" s="140"/>
      <c r="W175" s="140"/>
      <c r="X175" s="136"/>
      <c r="Y175" s="136"/>
      <c r="Z175" s="136"/>
      <c r="AA175" s="136"/>
      <c r="AB175" s="136"/>
      <c r="AC175" s="136"/>
      <c r="AD175" s="136"/>
      <c r="AE175" s="136"/>
      <c r="AF175" s="136"/>
      <c r="AG175" s="136"/>
      <c r="AH175" s="136"/>
      <c r="AI175" s="136"/>
      <c r="AJ175" s="136"/>
      <c r="AK175" s="136"/>
      <c r="AL175" s="136"/>
      <c r="AM175" s="136"/>
      <c r="AN175" s="136"/>
      <c r="AO175" s="136"/>
      <c r="AP175" s="136"/>
      <c r="AQ175" s="136"/>
      <c r="AR175" s="136"/>
      <c r="AS175" s="136"/>
      <c r="AT175" s="136"/>
      <c r="AU175" s="136"/>
      <c r="AV175" s="136"/>
      <c r="AW175" s="136"/>
      <c r="AX175" s="136"/>
      <c r="AY175" s="136"/>
      <c r="AZ175" s="136"/>
      <c r="BA175" s="136"/>
      <c r="BB175" s="136"/>
      <c r="BC175" s="136"/>
      <c r="BD175" s="136"/>
      <c r="BE175" s="136"/>
      <c r="BF175" s="136"/>
      <c r="BG175" s="136"/>
      <c r="BH175" s="136"/>
    </row>
    <row r="176" spans="1:60" ht="22.5" outlineLevel="1" x14ac:dyDescent="0.2">
      <c r="A176" s="247">
        <v>124</v>
      </c>
      <c r="B176" s="248" t="s">
        <v>208</v>
      </c>
      <c r="C176" s="253" t="s">
        <v>338</v>
      </c>
      <c r="D176" s="250" t="s">
        <v>119</v>
      </c>
      <c r="E176" s="251">
        <v>1</v>
      </c>
      <c r="F176" s="252"/>
      <c r="G176" s="246">
        <f t="shared" si="10"/>
        <v>0</v>
      </c>
      <c r="H176" s="246"/>
      <c r="I176" s="246"/>
      <c r="J176" s="246"/>
      <c r="K176" s="246"/>
      <c r="L176" s="246"/>
      <c r="M176" s="246"/>
      <c r="N176" s="246"/>
      <c r="O176" s="246"/>
      <c r="P176" s="246"/>
      <c r="Q176" s="246"/>
      <c r="R176" s="246"/>
      <c r="S176" s="246" t="s">
        <v>116</v>
      </c>
      <c r="T176" s="140"/>
      <c r="U176" s="140"/>
      <c r="V176" s="140"/>
      <c r="W176" s="140"/>
      <c r="X176" s="136"/>
      <c r="Y176" s="136"/>
      <c r="Z176" s="136"/>
      <c r="AA176" s="136"/>
      <c r="AB176" s="136"/>
      <c r="AC176" s="136"/>
      <c r="AD176" s="136"/>
      <c r="AE176" s="136"/>
      <c r="AF176" s="136"/>
      <c r="AG176" s="136" t="s">
        <v>186</v>
      </c>
      <c r="AH176" s="136"/>
      <c r="AI176" s="136"/>
      <c r="AJ176" s="136"/>
      <c r="AK176" s="136"/>
      <c r="AL176" s="136"/>
      <c r="AM176" s="136"/>
      <c r="AN176" s="136"/>
      <c r="AO176" s="136"/>
      <c r="AP176" s="136"/>
      <c r="AQ176" s="136"/>
      <c r="AR176" s="136"/>
      <c r="AS176" s="136"/>
      <c r="AT176" s="136"/>
      <c r="AU176" s="136"/>
      <c r="AV176" s="136"/>
      <c r="AW176" s="136"/>
      <c r="AX176" s="136"/>
      <c r="AY176" s="136"/>
      <c r="AZ176" s="136"/>
      <c r="BA176" s="136"/>
      <c r="BB176" s="136"/>
      <c r="BC176" s="136"/>
      <c r="BD176" s="136"/>
      <c r="BE176" s="136"/>
      <c r="BF176" s="136"/>
      <c r="BG176" s="136"/>
      <c r="BH176" s="136"/>
    </row>
    <row r="177" spans="1:60" outlineLevel="1" x14ac:dyDescent="0.2">
      <c r="A177" s="247">
        <v>125</v>
      </c>
      <c r="B177" s="248" t="s">
        <v>390</v>
      </c>
      <c r="C177" s="253" t="s">
        <v>336</v>
      </c>
      <c r="D177" s="250" t="s">
        <v>119</v>
      </c>
      <c r="E177" s="251">
        <v>1</v>
      </c>
      <c r="F177" s="252"/>
      <c r="G177" s="246">
        <f t="shared" si="10"/>
        <v>0</v>
      </c>
      <c r="H177" s="246"/>
      <c r="I177" s="246"/>
      <c r="J177" s="246"/>
      <c r="K177" s="246"/>
      <c r="L177" s="246"/>
      <c r="M177" s="246"/>
      <c r="N177" s="246"/>
      <c r="O177" s="246"/>
      <c r="P177" s="246"/>
      <c r="Q177" s="246"/>
      <c r="R177" s="246"/>
      <c r="S177" s="246" t="s">
        <v>116</v>
      </c>
      <c r="T177" s="140"/>
      <c r="U177" s="140"/>
      <c r="V177" s="140"/>
      <c r="W177" s="140"/>
      <c r="X177" s="136"/>
      <c r="Y177" s="136"/>
      <c r="Z177" s="136"/>
      <c r="AA177" s="136"/>
      <c r="AB177" s="136"/>
      <c r="AC177" s="136"/>
      <c r="AD177" s="136"/>
      <c r="AE177" s="136"/>
      <c r="AF177" s="136"/>
      <c r="AG177" s="136"/>
      <c r="AH177" s="136"/>
      <c r="AI177" s="136"/>
      <c r="AJ177" s="136"/>
      <c r="AK177" s="136"/>
      <c r="AL177" s="136"/>
      <c r="AM177" s="136"/>
      <c r="AN177" s="136"/>
      <c r="AO177" s="136"/>
      <c r="AP177" s="136"/>
      <c r="AQ177" s="136"/>
      <c r="AR177" s="136"/>
      <c r="AS177" s="136"/>
      <c r="AT177" s="136"/>
      <c r="AU177" s="136"/>
      <c r="AV177" s="136"/>
      <c r="AW177" s="136"/>
      <c r="AX177" s="136"/>
      <c r="AY177" s="136"/>
      <c r="AZ177" s="136"/>
      <c r="BA177" s="136"/>
      <c r="BB177" s="136"/>
      <c r="BC177" s="136"/>
      <c r="BD177" s="136"/>
      <c r="BE177" s="136"/>
      <c r="BF177" s="136"/>
      <c r="BG177" s="136"/>
      <c r="BH177" s="136"/>
    </row>
    <row r="178" spans="1:60" ht="17.25" customHeight="1" outlineLevel="1" x14ac:dyDescent="0.2">
      <c r="A178" s="247">
        <v>126</v>
      </c>
      <c r="B178" s="248" t="s">
        <v>240</v>
      </c>
      <c r="C178" s="253" t="s">
        <v>347</v>
      </c>
      <c r="D178" s="250" t="s">
        <v>119</v>
      </c>
      <c r="E178" s="251">
        <v>1</v>
      </c>
      <c r="F178" s="252"/>
      <c r="G178" s="246">
        <f t="shared" si="10"/>
        <v>0</v>
      </c>
      <c r="H178" s="246"/>
      <c r="I178" s="246"/>
      <c r="J178" s="246"/>
      <c r="K178" s="246"/>
      <c r="L178" s="246"/>
      <c r="M178" s="246"/>
      <c r="N178" s="246"/>
      <c r="O178" s="246"/>
      <c r="P178" s="246"/>
      <c r="Q178" s="246"/>
      <c r="R178" s="246"/>
      <c r="S178" s="246" t="s">
        <v>116</v>
      </c>
      <c r="T178" s="140"/>
      <c r="U178" s="140"/>
      <c r="V178" s="140"/>
      <c r="W178" s="140"/>
      <c r="X178" s="136"/>
      <c r="Y178" s="136"/>
      <c r="Z178" s="136"/>
      <c r="AA178" s="136"/>
      <c r="AB178" s="136"/>
      <c r="AC178" s="136"/>
      <c r="AD178" s="136"/>
      <c r="AE178" s="136"/>
      <c r="AF178" s="136"/>
      <c r="AG178" s="136"/>
      <c r="AH178" s="136"/>
      <c r="AI178" s="136"/>
      <c r="AJ178" s="136"/>
      <c r="AK178" s="136"/>
      <c r="AL178" s="136"/>
      <c r="AM178" s="136"/>
      <c r="AN178" s="136"/>
      <c r="AO178" s="136"/>
      <c r="AP178" s="136"/>
      <c r="AQ178" s="136"/>
      <c r="AR178" s="136"/>
      <c r="AS178" s="136"/>
      <c r="AT178" s="136"/>
      <c r="AU178" s="136"/>
      <c r="AV178" s="136"/>
      <c r="AW178" s="136"/>
      <c r="AX178" s="136"/>
      <c r="AY178" s="136"/>
      <c r="AZ178" s="136"/>
      <c r="BA178" s="136"/>
      <c r="BB178" s="136"/>
      <c r="BC178" s="136"/>
      <c r="BD178" s="136"/>
      <c r="BE178" s="136"/>
      <c r="BF178" s="136"/>
      <c r="BG178" s="136"/>
      <c r="BH178" s="136"/>
    </row>
    <row r="179" spans="1:60" outlineLevel="1" x14ac:dyDescent="0.2">
      <c r="A179" s="247">
        <v>127</v>
      </c>
      <c r="B179" s="248" t="s">
        <v>209</v>
      </c>
      <c r="C179" s="253" t="s">
        <v>348</v>
      </c>
      <c r="D179" s="250" t="s">
        <v>119</v>
      </c>
      <c r="E179" s="251">
        <v>1</v>
      </c>
      <c r="F179" s="252"/>
      <c r="G179" s="246">
        <f t="shared" si="10"/>
        <v>0</v>
      </c>
      <c r="H179" s="246"/>
      <c r="I179" s="246"/>
      <c r="J179" s="246"/>
      <c r="K179" s="246"/>
      <c r="L179" s="246"/>
      <c r="M179" s="246"/>
      <c r="N179" s="246"/>
      <c r="O179" s="246"/>
      <c r="P179" s="246"/>
      <c r="Q179" s="246"/>
      <c r="R179" s="246"/>
      <c r="S179" s="246" t="s">
        <v>116</v>
      </c>
      <c r="T179" s="140"/>
      <c r="U179" s="140"/>
      <c r="V179" s="140"/>
      <c r="W179" s="140"/>
      <c r="X179" s="136"/>
      <c r="Y179" s="136"/>
      <c r="Z179" s="136"/>
      <c r="AA179" s="136"/>
      <c r="AB179" s="136"/>
      <c r="AC179" s="136"/>
      <c r="AD179" s="136"/>
      <c r="AE179" s="136"/>
      <c r="AF179" s="136"/>
      <c r="AG179" s="136" t="s">
        <v>186</v>
      </c>
      <c r="AH179" s="136"/>
      <c r="AI179" s="136"/>
      <c r="AJ179" s="136"/>
      <c r="AK179" s="136"/>
      <c r="AL179" s="136"/>
      <c r="AM179" s="136"/>
      <c r="AN179" s="136"/>
      <c r="AO179" s="136"/>
      <c r="AP179" s="136"/>
      <c r="AQ179" s="136"/>
      <c r="AR179" s="136"/>
      <c r="AS179" s="136"/>
      <c r="AT179" s="136"/>
      <c r="AU179" s="136"/>
      <c r="AV179" s="136"/>
      <c r="AW179" s="136"/>
      <c r="AX179" s="136"/>
      <c r="AY179" s="136"/>
      <c r="AZ179" s="136"/>
      <c r="BA179" s="136"/>
      <c r="BB179" s="136"/>
      <c r="BC179" s="136"/>
      <c r="BD179" s="136"/>
      <c r="BE179" s="136"/>
      <c r="BF179" s="136"/>
      <c r="BG179" s="136"/>
      <c r="BH179" s="136"/>
    </row>
    <row r="180" spans="1:60" ht="18.75" customHeight="1" outlineLevel="1" x14ac:dyDescent="0.2">
      <c r="A180" s="247">
        <v>128</v>
      </c>
      <c r="B180" s="248" t="s">
        <v>210</v>
      </c>
      <c r="C180" s="253" t="s">
        <v>349</v>
      </c>
      <c r="D180" s="250" t="s">
        <v>119</v>
      </c>
      <c r="E180" s="251">
        <v>1</v>
      </c>
      <c r="F180" s="252"/>
      <c r="G180" s="246">
        <f t="shared" si="10"/>
        <v>0</v>
      </c>
      <c r="H180" s="246"/>
      <c r="I180" s="246"/>
      <c r="J180" s="246"/>
      <c r="K180" s="246"/>
      <c r="L180" s="246"/>
      <c r="M180" s="246"/>
      <c r="N180" s="246"/>
      <c r="O180" s="246"/>
      <c r="P180" s="246"/>
      <c r="Q180" s="246"/>
      <c r="R180" s="246"/>
      <c r="S180" s="246" t="s">
        <v>116</v>
      </c>
      <c r="T180" s="140"/>
      <c r="U180" s="140"/>
      <c r="V180" s="140"/>
      <c r="W180" s="140"/>
      <c r="X180" s="136"/>
      <c r="Y180" s="136"/>
      <c r="Z180" s="136"/>
      <c r="AA180" s="136"/>
      <c r="AB180" s="136"/>
      <c r="AC180" s="136"/>
      <c r="AD180" s="136"/>
      <c r="AE180" s="136"/>
      <c r="AF180" s="136"/>
      <c r="AG180" s="136" t="s">
        <v>186</v>
      </c>
      <c r="AH180" s="136"/>
      <c r="AI180" s="136"/>
      <c r="AJ180" s="136"/>
      <c r="AK180" s="136"/>
      <c r="AL180" s="136"/>
      <c r="AM180" s="136"/>
      <c r="AN180" s="136"/>
      <c r="AO180" s="136"/>
      <c r="AP180" s="136"/>
      <c r="AQ180" s="136"/>
      <c r="AR180" s="136"/>
      <c r="AS180" s="136"/>
      <c r="AT180" s="136"/>
      <c r="AU180" s="136"/>
      <c r="AV180" s="136"/>
      <c r="AW180" s="136"/>
      <c r="AX180" s="136"/>
      <c r="AY180" s="136"/>
      <c r="AZ180" s="136"/>
      <c r="BA180" s="136"/>
      <c r="BB180" s="136"/>
      <c r="BC180" s="136"/>
      <c r="BD180" s="136"/>
      <c r="BE180" s="136"/>
      <c r="BF180" s="136"/>
      <c r="BG180" s="136"/>
      <c r="BH180" s="136"/>
    </row>
    <row r="181" spans="1:60" ht="21.75" customHeight="1" outlineLevel="1" x14ac:dyDescent="0.2">
      <c r="A181" s="247">
        <v>129</v>
      </c>
      <c r="B181" s="248" t="s">
        <v>241</v>
      </c>
      <c r="C181" s="253" t="s">
        <v>354</v>
      </c>
      <c r="D181" s="250" t="s">
        <v>129</v>
      </c>
      <c r="E181" s="251">
        <v>34</v>
      </c>
      <c r="F181" s="252"/>
      <c r="G181" s="246">
        <f t="shared" si="10"/>
        <v>0</v>
      </c>
      <c r="H181" s="246"/>
      <c r="I181" s="246"/>
      <c r="J181" s="246"/>
      <c r="K181" s="246"/>
      <c r="L181" s="246"/>
      <c r="M181" s="246"/>
      <c r="N181" s="246"/>
      <c r="O181" s="246"/>
      <c r="P181" s="246"/>
      <c r="Q181" s="246"/>
      <c r="R181" s="246"/>
      <c r="S181" s="246" t="s">
        <v>116</v>
      </c>
      <c r="T181" s="140"/>
      <c r="U181" s="140"/>
      <c r="V181" s="140"/>
      <c r="W181" s="140"/>
      <c r="X181" s="136"/>
      <c r="Y181" s="136"/>
      <c r="Z181" s="136"/>
      <c r="AA181" s="136"/>
      <c r="AB181" s="136"/>
      <c r="AC181" s="136"/>
      <c r="AD181" s="136"/>
      <c r="AE181" s="136"/>
      <c r="AF181" s="136"/>
      <c r="AG181" s="136"/>
      <c r="AH181" s="136"/>
      <c r="AI181" s="136"/>
      <c r="AJ181" s="136"/>
      <c r="AK181" s="136"/>
      <c r="AL181" s="136"/>
      <c r="AM181" s="136"/>
      <c r="AN181" s="136"/>
      <c r="AO181" s="136"/>
      <c r="AP181" s="136"/>
      <c r="AQ181" s="136"/>
      <c r="AR181" s="136"/>
      <c r="AS181" s="136"/>
      <c r="AT181" s="136"/>
      <c r="AU181" s="136"/>
      <c r="AV181" s="136"/>
      <c r="AW181" s="136"/>
      <c r="AX181" s="136"/>
      <c r="AY181" s="136"/>
      <c r="AZ181" s="136"/>
      <c r="BA181" s="136"/>
      <c r="BB181" s="136"/>
      <c r="BC181" s="136"/>
      <c r="BD181" s="136"/>
      <c r="BE181" s="136"/>
      <c r="BF181" s="136"/>
      <c r="BG181" s="136"/>
      <c r="BH181" s="136"/>
    </row>
    <row r="182" spans="1:60" ht="17.25" customHeight="1" outlineLevel="1" x14ac:dyDescent="0.2">
      <c r="A182" s="247">
        <v>130</v>
      </c>
      <c r="B182" s="248" t="s">
        <v>242</v>
      </c>
      <c r="C182" s="253" t="s">
        <v>355</v>
      </c>
      <c r="D182" s="250" t="s">
        <v>119</v>
      </c>
      <c r="E182" s="251">
        <v>1</v>
      </c>
      <c r="F182" s="252"/>
      <c r="G182" s="246">
        <f t="shared" si="10"/>
        <v>0</v>
      </c>
      <c r="H182" s="246"/>
      <c r="I182" s="246"/>
      <c r="J182" s="246"/>
      <c r="K182" s="246"/>
      <c r="L182" s="246"/>
      <c r="M182" s="246"/>
      <c r="N182" s="246"/>
      <c r="O182" s="246"/>
      <c r="P182" s="246"/>
      <c r="Q182" s="246"/>
      <c r="R182" s="246"/>
      <c r="S182" s="246" t="s">
        <v>116</v>
      </c>
      <c r="T182" s="140"/>
      <c r="U182" s="140"/>
      <c r="V182" s="140"/>
      <c r="W182" s="140"/>
      <c r="X182" s="136"/>
      <c r="Y182" s="136"/>
      <c r="Z182" s="136"/>
      <c r="AA182" s="136"/>
      <c r="AB182" s="136"/>
      <c r="AC182" s="136"/>
      <c r="AD182" s="136"/>
      <c r="AE182" s="136"/>
      <c r="AF182" s="136"/>
      <c r="AG182" s="136"/>
      <c r="AH182" s="136"/>
      <c r="AI182" s="136"/>
      <c r="AJ182" s="136"/>
      <c r="AK182" s="136"/>
      <c r="AL182" s="136"/>
      <c r="AM182" s="136"/>
      <c r="AN182" s="136"/>
      <c r="AO182" s="136"/>
      <c r="AP182" s="136"/>
      <c r="AQ182" s="136"/>
      <c r="AR182" s="136"/>
      <c r="AS182" s="136"/>
      <c r="AT182" s="136"/>
      <c r="AU182" s="136"/>
      <c r="AV182" s="136"/>
      <c r="AW182" s="136"/>
      <c r="AX182" s="136"/>
      <c r="AY182" s="136"/>
      <c r="AZ182" s="136"/>
      <c r="BA182" s="136"/>
      <c r="BB182" s="136"/>
      <c r="BC182" s="136"/>
      <c r="BD182" s="136"/>
      <c r="BE182" s="136"/>
      <c r="BF182" s="136"/>
      <c r="BG182" s="136"/>
      <c r="BH182" s="136"/>
    </row>
    <row r="183" spans="1:60" ht="17.25" customHeight="1" outlineLevel="1" x14ac:dyDescent="0.2">
      <c r="A183" s="247">
        <v>131</v>
      </c>
      <c r="B183" s="248" t="s">
        <v>268</v>
      </c>
      <c r="C183" s="253" t="s">
        <v>357</v>
      </c>
      <c r="D183" s="250" t="s">
        <v>119</v>
      </c>
      <c r="E183" s="251">
        <v>1</v>
      </c>
      <c r="F183" s="252"/>
      <c r="G183" s="246">
        <f t="shared" si="10"/>
        <v>0</v>
      </c>
      <c r="H183" s="246"/>
      <c r="I183" s="246"/>
      <c r="J183" s="246"/>
      <c r="K183" s="246"/>
      <c r="L183" s="246"/>
      <c r="M183" s="246"/>
      <c r="N183" s="246"/>
      <c r="O183" s="246"/>
      <c r="P183" s="246"/>
      <c r="Q183" s="246"/>
      <c r="R183" s="246"/>
      <c r="S183" s="246" t="s">
        <v>116</v>
      </c>
      <c r="T183" s="140"/>
      <c r="U183" s="140"/>
      <c r="V183" s="140"/>
      <c r="W183" s="140"/>
      <c r="X183" s="136"/>
      <c r="Y183" s="136"/>
      <c r="Z183" s="136"/>
      <c r="AA183" s="136"/>
      <c r="AB183" s="136"/>
      <c r="AC183" s="136"/>
      <c r="AD183" s="136"/>
      <c r="AE183" s="136"/>
      <c r="AF183" s="136"/>
      <c r="AG183" s="136"/>
      <c r="AH183" s="136"/>
      <c r="AI183" s="136"/>
      <c r="AJ183" s="136"/>
      <c r="AK183" s="136"/>
      <c r="AL183" s="136"/>
      <c r="AM183" s="136"/>
      <c r="AN183" s="136"/>
      <c r="AO183" s="136"/>
      <c r="AP183" s="136"/>
      <c r="AQ183" s="136"/>
      <c r="AR183" s="136"/>
      <c r="AS183" s="136"/>
      <c r="AT183" s="136"/>
      <c r="AU183" s="136"/>
      <c r="AV183" s="136"/>
      <c r="AW183" s="136"/>
      <c r="AX183" s="136"/>
      <c r="AY183" s="136"/>
      <c r="AZ183" s="136"/>
      <c r="BA183" s="136"/>
      <c r="BB183" s="136"/>
      <c r="BC183" s="136"/>
      <c r="BD183" s="136"/>
      <c r="BE183" s="136"/>
      <c r="BF183" s="136"/>
      <c r="BG183" s="136"/>
      <c r="BH183" s="136"/>
    </row>
    <row r="184" spans="1:60" ht="17.25" customHeight="1" outlineLevel="1" x14ac:dyDescent="0.2">
      <c r="A184" s="247">
        <v>132</v>
      </c>
      <c r="B184" s="248" t="s">
        <v>392</v>
      </c>
      <c r="C184" s="253" t="s">
        <v>358</v>
      </c>
      <c r="D184" s="250" t="s">
        <v>129</v>
      </c>
      <c r="E184" s="251">
        <v>1</v>
      </c>
      <c r="F184" s="252"/>
      <c r="G184" s="246">
        <f t="shared" si="10"/>
        <v>0</v>
      </c>
      <c r="H184" s="246"/>
      <c r="I184" s="246"/>
      <c r="J184" s="246"/>
      <c r="K184" s="246"/>
      <c r="L184" s="246"/>
      <c r="M184" s="246"/>
      <c r="N184" s="246"/>
      <c r="O184" s="246"/>
      <c r="P184" s="246"/>
      <c r="Q184" s="246"/>
      <c r="R184" s="246"/>
      <c r="S184" s="246" t="s">
        <v>116</v>
      </c>
      <c r="T184" s="140"/>
      <c r="U184" s="140"/>
      <c r="V184" s="140"/>
      <c r="W184" s="140"/>
      <c r="X184" s="136"/>
      <c r="Y184" s="136"/>
      <c r="Z184" s="136"/>
      <c r="AA184" s="136"/>
      <c r="AB184" s="136"/>
      <c r="AC184" s="136"/>
      <c r="AD184" s="136"/>
      <c r="AE184" s="136"/>
      <c r="AF184" s="136"/>
      <c r="AG184" s="136"/>
      <c r="AH184" s="136"/>
      <c r="AI184" s="136"/>
      <c r="AJ184" s="136"/>
      <c r="AK184" s="136"/>
      <c r="AL184" s="136"/>
      <c r="AM184" s="136"/>
      <c r="AN184" s="136"/>
      <c r="AO184" s="136"/>
      <c r="AP184" s="136"/>
      <c r="AQ184" s="136"/>
      <c r="AR184" s="136"/>
      <c r="AS184" s="136"/>
      <c r="AT184" s="136"/>
      <c r="AU184" s="136"/>
      <c r="AV184" s="136"/>
      <c r="AW184" s="136"/>
      <c r="AX184" s="136"/>
      <c r="AY184" s="136"/>
      <c r="AZ184" s="136"/>
      <c r="BA184" s="136"/>
      <c r="BB184" s="136"/>
      <c r="BC184" s="136"/>
      <c r="BD184" s="136"/>
      <c r="BE184" s="136"/>
      <c r="BF184" s="136"/>
      <c r="BG184" s="136"/>
      <c r="BH184" s="136"/>
    </row>
    <row r="185" spans="1:60" ht="17.25" customHeight="1" outlineLevel="1" x14ac:dyDescent="0.2">
      <c r="A185" s="247">
        <v>133</v>
      </c>
      <c r="B185" s="248" t="s">
        <v>391</v>
      </c>
      <c r="C185" s="253" t="s">
        <v>359</v>
      </c>
      <c r="D185" s="250" t="s">
        <v>129</v>
      </c>
      <c r="E185" s="251">
        <v>1</v>
      </c>
      <c r="F185" s="252"/>
      <c r="G185" s="246">
        <f t="shared" si="10"/>
        <v>0</v>
      </c>
      <c r="H185" s="246"/>
      <c r="I185" s="246"/>
      <c r="J185" s="246"/>
      <c r="K185" s="246"/>
      <c r="L185" s="246"/>
      <c r="M185" s="246"/>
      <c r="N185" s="246"/>
      <c r="O185" s="246"/>
      <c r="P185" s="246"/>
      <c r="Q185" s="246"/>
      <c r="R185" s="246"/>
      <c r="S185" s="246" t="s">
        <v>360</v>
      </c>
      <c r="T185" s="140"/>
      <c r="U185" s="140"/>
      <c r="V185" s="140"/>
      <c r="W185" s="140"/>
      <c r="X185" s="136"/>
      <c r="Y185" s="136"/>
      <c r="Z185" s="136"/>
      <c r="AA185" s="136"/>
      <c r="AB185" s="136"/>
      <c r="AC185" s="136"/>
      <c r="AD185" s="136"/>
      <c r="AE185" s="136"/>
      <c r="AF185" s="136"/>
      <c r="AG185" s="136"/>
      <c r="AH185" s="136"/>
      <c r="AI185" s="136"/>
      <c r="AJ185" s="136"/>
      <c r="AK185" s="136"/>
      <c r="AL185" s="136"/>
      <c r="AM185" s="136"/>
      <c r="AN185" s="136"/>
      <c r="AO185" s="136"/>
      <c r="AP185" s="136"/>
      <c r="AQ185" s="136"/>
      <c r="AR185" s="136"/>
      <c r="AS185" s="136"/>
      <c r="AT185" s="136"/>
      <c r="AU185" s="136"/>
      <c r="AV185" s="136"/>
      <c r="AW185" s="136"/>
      <c r="AX185" s="136"/>
      <c r="AY185" s="136"/>
      <c r="AZ185" s="136"/>
      <c r="BA185" s="136"/>
      <c r="BB185" s="136"/>
      <c r="BC185" s="136"/>
      <c r="BD185" s="136"/>
      <c r="BE185" s="136"/>
      <c r="BF185" s="136"/>
      <c r="BG185" s="136"/>
      <c r="BH185" s="136"/>
    </row>
    <row r="186" spans="1:60" ht="25.5" customHeight="1" outlineLevel="1" x14ac:dyDescent="0.2">
      <c r="A186" s="247">
        <v>134</v>
      </c>
      <c r="B186" s="248" t="s">
        <v>243</v>
      </c>
      <c r="C186" s="253" t="s">
        <v>356</v>
      </c>
      <c r="D186" s="250" t="s">
        <v>122</v>
      </c>
      <c r="E186" s="251">
        <v>20</v>
      </c>
      <c r="F186" s="252"/>
      <c r="G186" s="246">
        <f t="shared" si="10"/>
        <v>0</v>
      </c>
      <c r="H186" s="246"/>
      <c r="I186" s="246"/>
      <c r="J186" s="246"/>
      <c r="K186" s="246"/>
      <c r="L186" s="246"/>
      <c r="M186" s="246"/>
      <c r="N186" s="246"/>
      <c r="O186" s="246"/>
      <c r="P186" s="246"/>
      <c r="Q186" s="246"/>
      <c r="R186" s="246"/>
      <c r="S186" s="246" t="s">
        <v>116</v>
      </c>
      <c r="T186" s="140"/>
      <c r="U186" s="140"/>
      <c r="V186" s="140"/>
      <c r="W186" s="140"/>
      <c r="X186" s="136"/>
      <c r="Y186" s="136"/>
      <c r="Z186" s="136"/>
      <c r="AA186" s="136"/>
      <c r="AB186" s="136"/>
      <c r="AC186" s="136"/>
      <c r="AD186" s="136"/>
      <c r="AE186" s="136"/>
      <c r="AF186" s="136"/>
      <c r="AG186" s="136"/>
      <c r="AH186" s="136"/>
      <c r="AI186" s="136"/>
      <c r="AJ186" s="136"/>
      <c r="AK186" s="136"/>
      <c r="AL186" s="136"/>
      <c r="AM186" s="136"/>
      <c r="AN186" s="136"/>
      <c r="AO186" s="136"/>
      <c r="AP186" s="136"/>
      <c r="AQ186" s="136"/>
      <c r="AR186" s="136"/>
      <c r="AS186" s="136"/>
      <c r="AT186" s="136"/>
      <c r="AU186" s="136"/>
      <c r="AV186" s="136"/>
      <c r="AW186" s="136"/>
      <c r="AX186" s="136"/>
      <c r="AY186" s="136"/>
      <c r="AZ186" s="136"/>
      <c r="BA186" s="136"/>
      <c r="BB186" s="136"/>
      <c r="BC186" s="136"/>
      <c r="BD186" s="136"/>
      <c r="BE186" s="136"/>
      <c r="BF186" s="136"/>
      <c r="BG186" s="136"/>
      <c r="BH186" s="136"/>
    </row>
    <row r="187" spans="1:60" ht="15" customHeight="1" outlineLevel="1" x14ac:dyDescent="0.2">
      <c r="A187" s="247">
        <v>135</v>
      </c>
      <c r="B187" s="248" t="s">
        <v>244</v>
      </c>
      <c r="C187" s="253" t="s">
        <v>361</v>
      </c>
      <c r="D187" s="250" t="s">
        <v>129</v>
      </c>
      <c r="E187" s="251">
        <v>42</v>
      </c>
      <c r="F187" s="252"/>
      <c r="G187" s="246">
        <f t="shared" si="10"/>
        <v>0</v>
      </c>
      <c r="H187" s="246"/>
      <c r="I187" s="246"/>
      <c r="J187" s="246"/>
      <c r="K187" s="246"/>
      <c r="L187" s="246"/>
      <c r="M187" s="246"/>
      <c r="N187" s="246"/>
      <c r="O187" s="246"/>
      <c r="P187" s="246"/>
      <c r="Q187" s="246"/>
      <c r="R187" s="246"/>
      <c r="S187" s="246" t="s">
        <v>116</v>
      </c>
      <c r="T187" s="140"/>
      <c r="U187" s="140"/>
      <c r="V187" s="140"/>
      <c r="W187" s="140"/>
      <c r="X187" s="136"/>
      <c r="Y187" s="136"/>
      <c r="Z187" s="136"/>
      <c r="AA187" s="136"/>
      <c r="AB187" s="136"/>
      <c r="AC187" s="136"/>
      <c r="AD187" s="136"/>
      <c r="AE187" s="136"/>
      <c r="AF187" s="136"/>
      <c r="AG187" s="136"/>
      <c r="AH187" s="136"/>
      <c r="AI187" s="136"/>
      <c r="AJ187" s="136"/>
      <c r="AK187" s="136"/>
      <c r="AL187" s="136"/>
      <c r="AM187" s="136"/>
      <c r="AN187" s="136"/>
      <c r="AO187" s="136"/>
      <c r="AP187" s="136"/>
      <c r="AQ187" s="136"/>
      <c r="AR187" s="136"/>
      <c r="AS187" s="136"/>
      <c r="AT187" s="136"/>
      <c r="AU187" s="136"/>
      <c r="AV187" s="136"/>
      <c r="AW187" s="136"/>
      <c r="AX187" s="136"/>
      <c r="AY187" s="136"/>
      <c r="AZ187" s="136"/>
      <c r="BA187" s="136"/>
      <c r="BB187" s="136"/>
      <c r="BC187" s="136"/>
      <c r="BD187" s="136"/>
      <c r="BE187" s="136"/>
      <c r="BF187" s="136"/>
      <c r="BG187" s="136"/>
      <c r="BH187" s="136"/>
    </row>
    <row r="188" spans="1:60" ht="42" customHeight="1" outlineLevel="1" x14ac:dyDescent="0.2">
      <c r="A188" s="247">
        <v>136</v>
      </c>
      <c r="B188" s="248" t="s">
        <v>245</v>
      </c>
      <c r="C188" s="253" t="s">
        <v>190</v>
      </c>
      <c r="D188" s="250" t="s">
        <v>122</v>
      </c>
      <c r="E188" s="251">
        <v>16</v>
      </c>
      <c r="F188" s="252"/>
      <c r="G188" s="246">
        <f t="shared" si="10"/>
        <v>0</v>
      </c>
      <c r="H188" s="246"/>
      <c r="I188" s="246"/>
      <c r="J188" s="246"/>
      <c r="K188" s="246"/>
      <c r="L188" s="246"/>
      <c r="M188" s="246"/>
      <c r="N188" s="246"/>
      <c r="O188" s="246"/>
      <c r="P188" s="246"/>
      <c r="Q188" s="246"/>
      <c r="R188" s="246"/>
      <c r="S188" s="246" t="s">
        <v>116</v>
      </c>
      <c r="T188" s="140"/>
      <c r="U188" s="140"/>
      <c r="V188" s="140"/>
      <c r="W188" s="140"/>
      <c r="X188" s="136"/>
      <c r="Y188" s="136"/>
      <c r="Z188" s="136"/>
      <c r="AA188" s="136"/>
      <c r="AB188" s="136"/>
      <c r="AC188" s="136"/>
      <c r="AD188" s="136"/>
      <c r="AE188" s="136"/>
      <c r="AF188" s="136"/>
      <c r="AG188" s="136" t="s">
        <v>186</v>
      </c>
      <c r="AH188" s="136"/>
      <c r="AI188" s="136"/>
      <c r="AJ188" s="136"/>
      <c r="AK188" s="136"/>
      <c r="AL188" s="136"/>
      <c r="AM188" s="136"/>
      <c r="AN188" s="136"/>
      <c r="AO188" s="136"/>
      <c r="AP188" s="136"/>
      <c r="AQ188" s="136"/>
      <c r="AR188" s="136"/>
      <c r="AS188" s="136"/>
      <c r="AT188" s="136"/>
      <c r="AU188" s="136"/>
      <c r="AV188" s="136"/>
      <c r="AW188" s="136"/>
      <c r="AX188" s="136"/>
      <c r="AY188" s="136"/>
      <c r="AZ188" s="136"/>
      <c r="BA188" s="136"/>
      <c r="BB188" s="136"/>
      <c r="BC188" s="136"/>
      <c r="BD188" s="136"/>
      <c r="BE188" s="136"/>
      <c r="BF188" s="136"/>
      <c r="BG188" s="136"/>
      <c r="BH188" s="136"/>
    </row>
    <row r="189" spans="1:60" outlineLevel="1" x14ac:dyDescent="0.2">
      <c r="A189" s="247">
        <v>137</v>
      </c>
      <c r="B189" s="248" t="s">
        <v>246</v>
      </c>
      <c r="C189" s="253" t="s">
        <v>406</v>
      </c>
      <c r="D189" s="250" t="s">
        <v>129</v>
      </c>
      <c r="E189" s="251">
        <v>30</v>
      </c>
      <c r="F189" s="252"/>
      <c r="G189" s="246">
        <f t="shared" si="10"/>
        <v>0</v>
      </c>
      <c r="H189" s="246"/>
      <c r="I189" s="246"/>
      <c r="J189" s="246"/>
      <c r="K189" s="246"/>
      <c r="L189" s="246"/>
      <c r="M189" s="246"/>
      <c r="N189" s="246"/>
      <c r="O189" s="246"/>
      <c r="P189" s="246"/>
      <c r="Q189" s="246"/>
      <c r="R189" s="246"/>
      <c r="S189" s="246" t="s">
        <v>116</v>
      </c>
      <c r="T189" s="140"/>
      <c r="U189" s="140"/>
      <c r="V189" s="140"/>
      <c r="W189" s="140"/>
      <c r="X189" s="136"/>
      <c r="Y189" s="136"/>
      <c r="Z189" s="136"/>
      <c r="AA189" s="136"/>
      <c r="AB189" s="136"/>
      <c r="AC189" s="136"/>
      <c r="AD189" s="136"/>
      <c r="AE189" s="136"/>
      <c r="AF189" s="136"/>
      <c r="AG189" s="136"/>
      <c r="AH189" s="136"/>
      <c r="AI189" s="136"/>
      <c r="AJ189" s="136"/>
      <c r="AK189" s="136"/>
      <c r="AL189" s="136"/>
      <c r="AM189" s="136"/>
      <c r="AN189" s="136"/>
      <c r="AO189" s="136"/>
      <c r="AP189" s="136"/>
      <c r="AQ189" s="136"/>
      <c r="AR189" s="136"/>
      <c r="AS189" s="136"/>
      <c r="AT189" s="136"/>
      <c r="AU189" s="136"/>
      <c r="AV189" s="136"/>
      <c r="AW189" s="136"/>
      <c r="AX189" s="136"/>
      <c r="AY189" s="136"/>
      <c r="AZ189" s="136"/>
      <c r="BA189" s="136"/>
      <c r="BB189" s="136"/>
      <c r="BC189" s="136"/>
      <c r="BD189" s="136"/>
      <c r="BE189" s="136"/>
      <c r="BF189" s="136"/>
      <c r="BG189" s="136"/>
      <c r="BH189" s="136"/>
    </row>
    <row r="190" spans="1:60" ht="15.75" customHeight="1" outlineLevel="1" x14ac:dyDescent="0.2">
      <c r="A190" s="247">
        <v>138</v>
      </c>
      <c r="B190" s="248" t="s">
        <v>191</v>
      </c>
      <c r="C190" s="253" t="s">
        <v>375</v>
      </c>
      <c r="D190" s="250" t="s">
        <v>0</v>
      </c>
      <c r="E190" s="251">
        <f>SUM(G134:G189)*0.01</f>
        <v>0</v>
      </c>
      <c r="F190" s="252">
        <v>1.2000000000000002</v>
      </c>
      <c r="G190" s="246">
        <f t="shared" si="10"/>
        <v>0</v>
      </c>
      <c r="H190" s="246"/>
      <c r="I190" s="246"/>
      <c r="J190" s="246"/>
      <c r="K190" s="246"/>
      <c r="L190" s="246"/>
      <c r="M190" s="246"/>
      <c r="N190" s="246"/>
      <c r="O190" s="246"/>
      <c r="P190" s="246"/>
      <c r="Q190" s="246"/>
      <c r="R190" s="246"/>
      <c r="S190" s="246" t="s">
        <v>283</v>
      </c>
      <c r="T190" s="140" t="s">
        <v>283</v>
      </c>
      <c r="U190" s="140"/>
      <c r="V190" s="140"/>
      <c r="W190" s="140"/>
      <c r="X190" s="136"/>
      <c r="Y190" s="136"/>
      <c r="Z190" s="136"/>
      <c r="AA190" s="136"/>
      <c r="AB190" s="136"/>
      <c r="AC190" s="136"/>
      <c r="AD190" s="136"/>
      <c r="AE190" s="136"/>
      <c r="AF190" s="136"/>
      <c r="AG190" s="136"/>
      <c r="AH190" s="136"/>
      <c r="AI190" s="136"/>
      <c r="AJ190" s="136"/>
      <c r="AK190" s="136"/>
      <c r="AL190" s="136"/>
      <c r="AM190" s="136"/>
      <c r="AN190" s="136"/>
      <c r="AO190" s="136"/>
      <c r="AP190" s="136"/>
      <c r="AQ190" s="136"/>
      <c r="AR190" s="136"/>
      <c r="AS190" s="136"/>
      <c r="AT190" s="136"/>
      <c r="AU190" s="136"/>
      <c r="AV190" s="136"/>
      <c r="AW190" s="136"/>
      <c r="AX190" s="136"/>
      <c r="AY190" s="136"/>
      <c r="AZ190" s="136"/>
      <c r="BA190" s="136"/>
      <c r="BB190" s="136"/>
      <c r="BC190" s="136"/>
      <c r="BD190" s="136"/>
      <c r="BE190" s="136"/>
      <c r="BF190" s="136"/>
      <c r="BG190" s="136"/>
      <c r="BH190" s="136"/>
    </row>
    <row r="191" spans="1:60" outlineLevel="1" x14ac:dyDescent="0.2">
      <c r="A191" s="241" t="s">
        <v>91</v>
      </c>
      <c r="B191" s="255" t="s">
        <v>62</v>
      </c>
      <c r="C191" s="256" t="s">
        <v>378</v>
      </c>
      <c r="D191" s="257"/>
      <c r="E191" s="258"/>
      <c r="F191" s="144"/>
      <c r="G191" s="203">
        <f>SUM(G192:G235)</f>
        <v>0</v>
      </c>
      <c r="H191" s="140"/>
      <c r="I191" s="140"/>
      <c r="J191" s="140"/>
      <c r="K191" s="140"/>
      <c r="L191" s="140"/>
      <c r="M191" s="140"/>
      <c r="N191" s="140"/>
      <c r="O191" s="140"/>
      <c r="P191" s="140"/>
      <c r="Q191" s="140"/>
      <c r="R191" s="144"/>
      <c r="S191" s="144"/>
      <c r="T191" s="140"/>
      <c r="U191" s="140"/>
      <c r="V191" s="140"/>
      <c r="W191" s="140"/>
      <c r="X191" s="136"/>
      <c r="Y191" s="136"/>
      <c r="Z191" s="136"/>
      <c r="AA191" s="136"/>
      <c r="AB191" s="136"/>
      <c r="AC191" s="136"/>
      <c r="AD191" s="136"/>
      <c r="AE191" s="136"/>
      <c r="AF191" s="136"/>
      <c r="AG191" s="136"/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6"/>
      <c r="AW191" s="136"/>
      <c r="AX191" s="136"/>
      <c r="AY191" s="136"/>
      <c r="AZ191" s="136"/>
      <c r="BA191" s="136"/>
      <c r="BB191" s="136"/>
      <c r="BC191" s="136"/>
      <c r="BD191" s="136"/>
      <c r="BE191" s="136"/>
      <c r="BF191" s="136"/>
      <c r="BG191" s="136"/>
      <c r="BH191" s="136"/>
    </row>
    <row r="192" spans="1:60" ht="14.25" customHeight="1" outlineLevel="1" x14ac:dyDescent="0.2">
      <c r="A192" s="247">
        <v>139</v>
      </c>
      <c r="B192" s="248" t="s">
        <v>192</v>
      </c>
      <c r="C192" s="253" t="s">
        <v>318</v>
      </c>
      <c r="D192" s="250" t="s">
        <v>154</v>
      </c>
      <c r="E192" s="251">
        <v>22</v>
      </c>
      <c r="F192" s="252"/>
      <c r="G192" s="246">
        <f t="shared" ref="G192:G196" si="13">ROUND(E192*F192,2)</f>
        <v>0</v>
      </c>
      <c r="H192" s="246"/>
      <c r="I192" s="246"/>
      <c r="J192" s="246"/>
      <c r="K192" s="246"/>
      <c r="L192" s="246"/>
      <c r="M192" s="246"/>
      <c r="N192" s="246"/>
      <c r="O192" s="246"/>
      <c r="P192" s="246"/>
      <c r="Q192" s="246"/>
      <c r="R192" s="246" t="s">
        <v>319</v>
      </c>
      <c r="S192" s="246" t="s">
        <v>283</v>
      </c>
      <c r="T192" s="140"/>
      <c r="U192" s="140"/>
      <c r="V192" s="140"/>
      <c r="W192" s="140"/>
      <c r="X192" s="136"/>
      <c r="Y192" s="136"/>
      <c r="Z192" s="136"/>
      <c r="AA192" s="136"/>
      <c r="AB192" s="136"/>
      <c r="AC192" s="136"/>
      <c r="AD192" s="136"/>
      <c r="AE192" s="136"/>
      <c r="AF192" s="136"/>
      <c r="AG192" s="136"/>
      <c r="AH192" s="136"/>
      <c r="AI192" s="136"/>
      <c r="AJ192" s="136"/>
      <c r="AK192" s="136"/>
      <c r="AL192" s="136"/>
      <c r="AM192" s="136"/>
      <c r="AN192" s="136"/>
      <c r="AO192" s="136"/>
      <c r="AP192" s="136"/>
      <c r="AQ192" s="136"/>
      <c r="AR192" s="136"/>
      <c r="AS192" s="136"/>
      <c r="AT192" s="136"/>
      <c r="AU192" s="136"/>
      <c r="AV192" s="136"/>
      <c r="AW192" s="136"/>
      <c r="AX192" s="136"/>
      <c r="AY192" s="136"/>
      <c r="AZ192" s="136"/>
      <c r="BA192" s="136"/>
      <c r="BB192" s="136"/>
      <c r="BC192" s="136"/>
      <c r="BD192" s="136"/>
      <c r="BE192" s="136"/>
      <c r="BF192" s="136"/>
      <c r="BG192" s="136"/>
      <c r="BH192" s="136"/>
    </row>
    <row r="193" spans="1:60" ht="16.5" customHeight="1" outlineLevel="1" x14ac:dyDescent="0.2">
      <c r="A193" s="247">
        <v>140</v>
      </c>
      <c r="B193" s="248" t="s">
        <v>193</v>
      </c>
      <c r="C193" s="253" t="s">
        <v>194</v>
      </c>
      <c r="D193" s="250" t="s">
        <v>195</v>
      </c>
      <c r="E193" s="251">
        <v>22</v>
      </c>
      <c r="F193" s="252"/>
      <c r="G193" s="246">
        <f t="shared" si="13"/>
        <v>0</v>
      </c>
      <c r="H193" s="246"/>
      <c r="I193" s="246"/>
      <c r="J193" s="246"/>
      <c r="K193" s="246"/>
      <c r="L193" s="246"/>
      <c r="M193" s="246"/>
      <c r="N193" s="246"/>
      <c r="O193" s="246"/>
      <c r="P193" s="246"/>
      <c r="Q193" s="246"/>
      <c r="R193" s="246" t="s">
        <v>319</v>
      </c>
      <c r="S193" s="246" t="s">
        <v>283</v>
      </c>
      <c r="T193" s="140"/>
      <c r="U193" s="140"/>
      <c r="V193" s="140"/>
      <c r="W193" s="140"/>
      <c r="X193" s="136"/>
      <c r="Y193" s="136"/>
      <c r="Z193" s="136"/>
      <c r="AA193" s="136"/>
      <c r="AB193" s="136"/>
      <c r="AC193" s="136"/>
      <c r="AD193" s="136"/>
      <c r="AE193" s="136"/>
      <c r="AF193" s="136"/>
      <c r="AG193" s="136"/>
      <c r="AH193" s="136"/>
      <c r="AI193" s="136"/>
      <c r="AJ193" s="136"/>
      <c r="AK193" s="136"/>
      <c r="AL193" s="136"/>
      <c r="AM193" s="136"/>
      <c r="AN193" s="136"/>
      <c r="AO193" s="136"/>
      <c r="AP193" s="136"/>
      <c r="AQ193" s="136"/>
      <c r="AR193" s="136"/>
      <c r="AS193" s="136"/>
      <c r="AT193" s="136"/>
      <c r="AU193" s="136"/>
      <c r="AV193" s="136"/>
      <c r="AW193" s="136"/>
      <c r="AX193" s="136"/>
      <c r="AY193" s="136"/>
      <c r="AZ193" s="136"/>
      <c r="BA193" s="136"/>
      <c r="BB193" s="136"/>
      <c r="BC193" s="136"/>
      <c r="BD193" s="136"/>
      <c r="BE193" s="136"/>
      <c r="BF193" s="136"/>
      <c r="BG193" s="136"/>
      <c r="BH193" s="136"/>
    </row>
    <row r="194" spans="1:60" ht="17.25" customHeight="1" outlineLevel="1" x14ac:dyDescent="0.2">
      <c r="A194" s="247">
        <v>141</v>
      </c>
      <c r="B194" s="248" t="s">
        <v>196</v>
      </c>
      <c r="C194" s="253" t="s">
        <v>197</v>
      </c>
      <c r="D194" s="250" t="s">
        <v>195</v>
      </c>
      <c r="E194" s="251">
        <v>59</v>
      </c>
      <c r="F194" s="252"/>
      <c r="G194" s="246">
        <f t="shared" si="13"/>
        <v>0</v>
      </c>
      <c r="H194" s="246"/>
      <c r="I194" s="246"/>
      <c r="J194" s="246"/>
      <c r="K194" s="246"/>
      <c r="L194" s="246"/>
      <c r="M194" s="246"/>
      <c r="N194" s="246"/>
      <c r="O194" s="246"/>
      <c r="P194" s="246"/>
      <c r="Q194" s="246"/>
      <c r="R194" s="246" t="s">
        <v>319</v>
      </c>
      <c r="S194" s="246" t="s">
        <v>283</v>
      </c>
      <c r="T194" s="140"/>
      <c r="U194" s="140"/>
      <c r="V194" s="140"/>
      <c r="W194" s="140"/>
      <c r="X194" s="136"/>
      <c r="Y194" s="136"/>
      <c r="Z194" s="136"/>
      <c r="AA194" s="136"/>
      <c r="AB194" s="136"/>
      <c r="AC194" s="136"/>
      <c r="AD194" s="136"/>
      <c r="AE194" s="136"/>
      <c r="AF194" s="136"/>
      <c r="AG194" s="136"/>
      <c r="AH194" s="136"/>
      <c r="AI194" s="136"/>
      <c r="AJ194" s="136"/>
      <c r="AK194" s="136"/>
      <c r="AL194" s="136"/>
      <c r="AM194" s="136"/>
      <c r="AN194" s="136"/>
      <c r="AO194" s="136"/>
      <c r="AP194" s="136"/>
      <c r="AQ194" s="136"/>
      <c r="AR194" s="136"/>
      <c r="AS194" s="136"/>
      <c r="AT194" s="136"/>
      <c r="AU194" s="136"/>
      <c r="AV194" s="136"/>
      <c r="AW194" s="136"/>
      <c r="AX194" s="136"/>
      <c r="AY194" s="136"/>
      <c r="AZ194" s="136"/>
      <c r="BA194" s="136"/>
      <c r="BB194" s="136"/>
      <c r="BC194" s="136"/>
      <c r="BD194" s="136"/>
      <c r="BE194" s="136"/>
      <c r="BF194" s="136"/>
      <c r="BG194" s="136"/>
      <c r="BH194" s="136"/>
    </row>
    <row r="195" spans="1:60" ht="20.25" customHeight="1" outlineLevel="1" x14ac:dyDescent="0.2">
      <c r="A195" s="247">
        <v>142</v>
      </c>
      <c r="B195" s="248" t="s">
        <v>198</v>
      </c>
      <c r="C195" s="253" t="s">
        <v>199</v>
      </c>
      <c r="D195" s="250" t="s">
        <v>154</v>
      </c>
      <c r="E195" s="251">
        <v>63</v>
      </c>
      <c r="F195" s="252"/>
      <c r="G195" s="246">
        <f t="shared" si="13"/>
        <v>0</v>
      </c>
      <c r="H195" s="246"/>
      <c r="I195" s="246"/>
      <c r="J195" s="246"/>
      <c r="K195" s="246"/>
      <c r="L195" s="246"/>
      <c r="M195" s="246"/>
      <c r="N195" s="246"/>
      <c r="O195" s="246"/>
      <c r="P195" s="246"/>
      <c r="Q195" s="246"/>
      <c r="R195" s="246" t="s">
        <v>319</v>
      </c>
      <c r="S195" s="246" t="s">
        <v>283</v>
      </c>
      <c r="T195" s="140" t="s">
        <v>114</v>
      </c>
      <c r="U195" s="140">
        <v>0</v>
      </c>
      <c r="V195" s="140" t="e">
        <f>ROUND(#REF!*U195,2)</f>
        <v>#REF!</v>
      </c>
      <c r="W195" s="140"/>
      <c r="X195" s="136"/>
      <c r="Y195" s="136"/>
      <c r="Z195" s="136"/>
      <c r="AA195" s="136"/>
      <c r="AB195" s="136"/>
      <c r="AC195" s="136"/>
      <c r="AD195" s="136"/>
      <c r="AE195" s="136"/>
      <c r="AF195" s="136"/>
      <c r="AG195" s="136" t="s">
        <v>117</v>
      </c>
      <c r="AH195" s="136"/>
      <c r="AI195" s="136"/>
      <c r="AJ195" s="136"/>
      <c r="AK195" s="136"/>
      <c r="AL195" s="136"/>
      <c r="AM195" s="136"/>
      <c r="AN195" s="136"/>
      <c r="AO195" s="136"/>
      <c r="AP195" s="136"/>
      <c r="AQ195" s="136"/>
      <c r="AR195" s="136"/>
      <c r="AS195" s="136"/>
      <c r="AT195" s="136"/>
      <c r="AU195" s="136"/>
      <c r="AV195" s="136"/>
      <c r="AW195" s="136"/>
      <c r="AX195" s="136"/>
      <c r="AY195" s="136"/>
      <c r="AZ195" s="136"/>
      <c r="BA195" s="136"/>
      <c r="BB195" s="136"/>
      <c r="BC195" s="136"/>
      <c r="BD195" s="136"/>
      <c r="BE195" s="136"/>
      <c r="BF195" s="136"/>
      <c r="BG195" s="136"/>
      <c r="BH195" s="136"/>
    </row>
    <row r="196" spans="1:60" ht="23.25" customHeight="1" outlineLevel="1" x14ac:dyDescent="0.2">
      <c r="A196" s="247">
        <v>143</v>
      </c>
      <c r="B196" s="248" t="s">
        <v>115</v>
      </c>
      <c r="C196" s="253" t="s">
        <v>227</v>
      </c>
      <c r="D196" s="250" t="s">
        <v>122</v>
      </c>
      <c r="E196" s="251">
        <v>12</v>
      </c>
      <c r="F196" s="252"/>
      <c r="G196" s="246">
        <f t="shared" si="13"/>
        <v>0</v>
      </c>
      <c r="H196" s="252">
        <v>1850</v>
      </c>
      <c r="I196" s="246" t="e">
        <f>ROUND(#REF!*H196,2)</f>
        <v>#REF!</v>
      </c>
      <c r="J196" s="252">
        <v>0</v>
      </c>
      <c r="K196" s="246" t="e">
        <f>ROUND(#REF!*J196,2)</f>
        <v>#REF!</v>
      </c>
      <c r="L196" s="246">
        <v>21</v>
      </c>
      <c r="M196" s="246" t="e">
        <f>#REF!*(1+L196/100)</f>
        <v>#REF!</v>
      </c>
      <c r="N196" s="246">
        <v>0</v>
      </c>
      <c r="O196" s="246" t="e">
        <f>ROUND(#REF!*N196,2)</f>
        <v>#REF!</v>
      </c>
      <c r="P196" s="246">
        <v>0</v>
      </c>
      <c r="Q196" s="246" t="e">
        <f>ROUND(#REF!*P196,2)</f>
        <v>#REF!</v>
      </c>
      <c r="R196" s="246"/>
      <c r="S196" s="246" t="s">
        <v>116</v>
      </c>
      <c r="T196" s="140"/>
      <c r="U196" s="140"/>
      <c r="V196" s="140"/>
      <c r="W196" s="140"/>
      <c r="X196" s="136"/>
      <c r="Y196" s="136"/>
      <c r="Z196" s="136"/>
      <c r="AA196" s="136"/>
      <c r="AB196" s="136"/>
      <c r="AC196" s="136"/>
      <c r="AD196" s="136"/>
      <c r="AE196" s="136"/>
      <c r="AF196" s="136"/>
      <c r="AG196" s="136"/>
      <c r="AH196" s="136"/>
      <c r="AI196" s="136"/>
      <c r="AJ196" s="136"/>
      <c r="AK196" s="136"/>
      <c r="AL196" s="136"/>
      <c r="AM196" s="136"/>
      <c r="AN196" s="136"/>
      <c r="AO196" s="136"/>
      <c r="AP196" s="136"/>
      <c r="AQ196" s="136"/>
      <c r="AR196" s="136"/>
      <c r="AS196" s="136"/>
      <c r="AT196" s="136"/>
      <c r="AU196" s="136"/>
      <c r="AV196" s="136"/>
      <c r="AW196" s="136"/>
      <c r="AX196" s="136"/>
      <c r="AY196" s="136"/>
      <c r="AZ196" s="136"/>
      <c r="BA196" s="136"/>
      <c r="BB196" s="136"/>
      <c r="BC196" s="136"/>
      <c r="BD196" s="136"/>
      <c r="BE196" s="136"/>
      <c r="BF196" s="136"/>
      <c r="BG196" s="136"/>
      <c r="BH196" s="136"/>
    </row>
    <row r="197" spans="1:60" outlineLevel="1" x14ac:dyDescent="0.2">
      <c r="A197" s="247">
        <v>144</v>
      </c>
      <c r="B197" s="248" t="s">
        <v>118</v>
      </c>
      <c r="C197" s="253" t="s">
        <v>228</v>
      </c>
      <c r="D197" s="250" t="s">
        <v>119</v>
      </c>
      <c r="E197" s="251">
        <v>15</v>
      </c>
      <c r="F197" s="252"/>
      <c r="G197" s="246">
        <f>ROUND(E197*F197,2)</f>
        <v>0</v>
      </c>
      <c r="H197" s="252"/>
      <c r="I197" s="246"/>
      <c r="J197" s="252"/>
      <c r="K197" s="246"/>
      <c r="L197" s="246"/>
      <c r="M197" s="246"/>
      <c r="N197" s="246"/>
      <c r="O197" s="246"/>
      <c r="P197" s="246"/>
      <c r="Q197" s="246"/>
      <c r="R197" s="246"/>
      <c r="S197" s="246" t="s">
        <v>116</v>
      </c>
      <c r="T197" s="140"/>
      <c r="U197" s="140"/>
      <c r="V197" s="140"/>
      <c r="W197" s="140"/>
      <c r="X197" s="136"/>
      <c r="Y197" s="136"/>
      <c r="Z197" s="136"/>
      <c r="AA197" s="136"/>
      <c r="AB197" s="136"/>
      <c r="AC197" s="136"/>
      <c r="AD197" s="136"/>
      <c r="AE197" s="136"/>
      <c r="AF197" s="136"/>
      <c r="AG197" s="136"/>
      <c r="AH197" s="136"/>
      <c r="AI197" s="136"/>
      <c r="AJ197" s="136"/>
      <c r="AK197" s="136"/>
      <c r="AL197" s="136"/>
      <c r="AM197" s="136"/>
      <c r="AN197" s="136"/>
      <c r="AO197" s="136"/>
      <c r="AP197" s="136"/>
      <c r="AQ197" s="136"/>
      <c r="AR197" s="136"/>
      <c r="AS197" s="136"/>
      <c r="AT197" s="136"/>
      <c r="AU197" s="136"/>
      <c r="AV197" s="136"/>
      <c r="AW197" s="136"/>
      <c r="AX197" s="136"/>
      <c r="AY197" s="136"/>
      <c r="AZ197" s="136"/>
      <c r="BA197" s="136"/>
      <c r="BB197" s="136"/>
      <c r="BC197" s="136"/>
      <c r="BD197" s="136"/>
      <c r="BE197" s="136"/>
      <c r="BF197" s="136"/>
      <c r="BG197" s="136"/>
      <c r="BH197" s="136"/>
    </row>
    <row r="198" spans="1:60" outlineLevel="1" x14ac:dyDescent="0.2">
      <c r="A198" s="247">
        <v>145</v>
      </c>
      <c r="B198" s="248" t="s">
        <v>121</v>
      </c>
      <c r="C198" s="253" t="s">
        <v>321</v>
      </c>
      <c r="D198" s="250"/>
      <c r="E198" s="251">
        <v>1</v>
      </c>
      <c r="F198" s="252"/>
      <c r="G198" s="246">
        <f>ROUND(E198*F198,2)</f>
        <v>0</v>
      </c>
      <c r="H198" s="252"/>
      <c r="I198" s="246"/>
      <c r="J198" s="252"/>
      <c r="K198" s="246"/>
      <c r="L198" s="246"/>
      <c r="M198" s="246"/>
      <c r="N198" s="246"/>
      <c r="O198" s="246"/>
      <c r="P198" s="246"/>
      <c r="Q198" s="246"/>
      <c r="R198" s="246"/>
      <c r="S198" s="246" t="s">
        <v>116</v>
      </c>
      <c r="T198" s="140" t="s">
        <v>94</v>
      </c>
      <c r="U198" s="140">
        <v>0</v>
      </c>
      <c r="V198" s="140" t="e">
        <f>ROUND(#REF!*U198,2)</f>
        <v>#REF!</v>
      </c>
      <c r="W198" s="140"/>
      <c r="X198" s="136"/>
      <c r="Y198" s="136"/>
      <c r="Z198" s="136"/>
      <c r="AA198" s="136"/>
      <c r="AB198" s="136"/>
      <c r="AC198" s="136"/>
      <c r="AD198" s="136"/>
      <c r="AE198" s="136"/>
      <c r="AF198" s="136"/>
      <c r="AG198" s="136" t="s">
        <v>167</v>
      </c>
      <c r="AH198" s="136"/>
      <c r="AI198" s="136"/>
      <c r="AJ198" s="136"/>
      <c r="AK198" s="136"/>
      <c r="AL198" s="136"/>
      <c r="AM198" s="136"/>
      <c r="AN198" s="136"/>
      <c r="AO198" s="136"/>
      <c r="AP198" s="136"/>
      <c r="AQ198" s="136"/>
      <c r="AR198" s="136"/>
      <c r="AS198" s="136"/>
      <c r="AT198" s="136"/>
      <c r="AU198" s="136"/>
      <c r="AV198" s="136"/>
      <c r="AW198" s="136"/>
      <c r="AX198" s="136"/>
      <c r="AY198" s="136"/>
      <c r="AZ198" s="136"/>
      <c r="BA198" s="136"/>
      <c r="BB198" s="136"/>
      <c r="BC198" s="136"/>
      <c r="BD198" s="136"/>
      <c r="BE198" s="136"/>
      <c r="BF198" s="136"/>
      <c r="BG198" s="136"/>
      <c r="BH198" s="136"/>
    </row>
    <row r="199" spans="1:60" outlineLevel="1" x14ac:dyDescent="0.2">
      <c r="A199" s="247">
        <v>146</v>
      </c>
      <c r="B199" s="248" t="s">
        <v>123</v>
      </c>
      <c r="C199" s="253" t="s">
        <v>317</v>
      </c>
      <c r="D199" s="250" t="s">
        <v>119</v>
      </c>
      <c r="E199" s="251">
        <v>4</v>
      </c>
      <c r="F199" s="252"/>
      <c r="G199" s="246">
        <f>ROUND(E199*F199,2)</f>
        <v>0</v>
      </c>
      <c r="H199" s="252"/>
      <c r="I199" s="246"/>
      <c r="J199" s="252"/>
      <c r="K199" s="246"/>
      <c r="L199" s="246"/>
      <c r="M199" s="246"/>
      <c r="N199" s="246"/>
      <c r="O199" s="246"/>
      <c r="P199" s="246"/>
      <c r="Q199" s="246"/>
      <c r="R199" s="246"/>
      <c r="S199" s="246" t="s">
        <v>116</v>
      </c>
      <c r="T199" s="140"/>
      <c r="U199" s="140"/>
      <c r="V199" s="140"/>
      <c r="W199" s="140"/>
      <c r="X199" s="136"/>
      <c r="Y199" s="136"/>
      <c r="Z199" s="136"/>
      <c r="AA199" s="136"/>
      <c r="AB199" s="136"/>
      <c r="AC199" s="136"/>
      <c r="AD199" s="136"/>
      <c r="AE199" s="136"/>
      <c r="AF199" s="136"/>
      <c r="AG199" s="136"/>
      <c r="AH199" s="136"/>
      <c r="AI199" s="136"/>
      <c r="AJ199" s="136"/>
      <c r="AK199" s="136"/>
      <c r="AL199" s="136"/>
      <c r="AM199" s="136"/>
      <c r="AN199" s="136"/>
      <c r="AO199" s="136"/>
      <c r="AP199" s="136"/>
      <c r="AQ199" s="136"/>
      <c r="AR199" s="136"/>
      <c r="AS199" s="136"/>
      <c r="AT199" s="136"/>
      <c r="AU199" s="136"/>
      <c r="AV199" s="136"/>
      <c r="AW199" s="136"/>
      <c r="AX199" s="136"/>
      <c r="AY199" s="136"/>
      <c r="AZ199" s="136"/>
      <c r="BA199" s="136"/>
      <c r="BB199" s="136"/>
      <c r="BC199" s="136"/>
      <c r="BD199" s="136"/>
      <c r="BE199" s="136"/>
      <c r="BF199" s="136"/>
      <c r="BG199" s="136"/>
      <c r="BH199" s="136"/>
    </row>
    <row r="200" spans="1:60" x14ac:dyDescent="0.2">
      <c r="A200" s="247">
        <v>147</v>
      </c>
      <c r="B200" s="248" t="s">
        <v>124</v>
      </c>
      <c r="C200" s="253" t="s">
        <v>320</v>
      </c>
      <c r="D200" s="250" t="s">
        <v>119</v>
      </c>
      <c r="E200" s="251">
        <v>2</v>
      </c>
      <c r="F200" s="252"/>
      <c r="G200" s="246">
        <f>ROUND(E200*F200,2)</f>
        <v>0</v>
      </c>
      <c r="H200" s="252">
        <v>0</v>
      </c>
      <c r="I200" s="246" t="e">
        <f>ROUND(#REF!*H200,2)</f>
        <v>#REF!</v>
      </c>
      <c r="J200" s="252">
        <v>0.31000000000000005</v>
      </c>
      <c r="K200" s="246" t="e">
        <f>ROUND(#REF!*J200,2)</f>
        <v>#REF!</v>
      </c>
      <c r="L200" s="246">
        <v>21</v>
      </c>
      <c r="M200" s="246" t="e">
        <f>#REF!*(1+L200/100)</f>
        <v>#REF!</v>
      </c>
      <c r="N200" s="246">
        <v>0</v>
      </c>
      <c r="O200" s="246" t="e">
        <f>ROUND(#REF!*N200,2)</f>
        <v>#REF!</v>
      </c>
      <c r="P200" s="246">
        <v>0</v>
      </c>
      <c r="Q200" s="246" t="e">
        <f>ROUND(#REF!*P200,2)</f>
        <v>#REF!</v>
      </c>
      <c r="R200" s="246"/>
      <c r="S200" s="246" t="s">
        <v>116</v>
      </c>
      <c r="T200" s="144"/>
      <c r="U200" s="144"/>
      <c r="V200" s="144">
        <f>SUM(V202:V202)</f>
        <v>0</v>
      </c>
      <c r="W200" s="140"/>
      <c r="X200" s="79"/>
      <c r="AG200" t="s">
        <v>92</v>
      </c>
    </row>
    <row r="201" spans="1:60" x14ac:dyDescent="0.2">
      <c r="A201" s="247">
        <v>148</v>
      </c>
      <c r="B201" s="248" t="s">
        <v>125</v>
      </c>
      <c r="C201" s="253" t="s">
        <v>230</v>
      </c>
      <c r="D201" s="250" t="s">
        <v>119</v>
      </c>
      <c r="E201" s="251">
        <v>15</v>
      </c>
      <c r="F201" s="252"/>
      <c r="G201" s="246">
        <f>ROUND(E201*F201,2)</f>
        <v>0</v>
      </c>
      <c r="H201" s="252"/>
      <c r="I201" s="246"/>
      <c r="J201" s="252"/>
      <c r="K201" s="246"/>
      <c r="L201" s="246"/>
      <c r="M201" s="246"/>
      <c r="N201" s="246"/>
      <c r="O201" s="246"/>
      <c r="P201" s="246"/>
      <c r="Q201" s="246"/>
      <c r="R201" s="246"/>
      <c r="S201" s="246" t="s">
        <v>116</v>
      </c>
      <c r="T201" s="144"/>
      <c r="U201" s="144"/>
      <c r="V201" s="144"/>
      <c r="W201" s="140"/>
      <c r="X201" s="79"/>
    </row>
    <row r="202" spans="1:60" outlineLevel="1" x14ac:dyDescent="0.2">
      <c r="A202" s="247">
        <v>149</v>
      </c>
      <c r="B202" s="248" t="s">
        <v>126</v>
      </c>
      <c r="C202" s="253" t="s">
        <v>229</v>
      </c>
      <c r="D202" s="250" t="s">
        <v>119</v>
      </c>
      <c r="E202" s="251">
        <v>1</v>
      </c>
      <c r="F202" s="252"/>
      <c r="G202" s="246">
        <f t="shared" ref="G202:G222" si="14">ROUND(E202*F202,2)</f>
        <v>0</v>
      </c>
      <c r="H202" s="260"/>
      <c r="I202" s="260">
        <f>SUM(I204:I204)</f>
        <v>12000</v>
      </c>
      <c r="J202" s="260"/>
      <c r="K202" s="260">
        <f>SUM(K204:K204)</f>
        <v>0</v>
      </c>
      <c r="L202" s="260"/>
      <c r="M202" s="260">
        <f>SUM(M204:M204)</f>
        <v>0</v>
      </c>
      <c r="N202" s="260"/>
      <c r="O202" s="260">
        <f>SUM(O204:O204)</f>
        <v>0</v>
      </c>
      <c r="P202" s="260"/>
      <c r="Q202" s="260">
        <f>SUM(Q204:Q204)</f>
        <v>0</v>
      </c>
      <c r="R202" s="246"/>
      <c r="S202" s="246" t="s">
        <v>116</v>
      </c>
      <c r="T202" s="140" t="s">
        <v>114</v>
      </c>
      <c r="U202" s="140">
        <v>0</v>
      </c>
      <c r="V202" s="140">
        <f>ROUND(E237*U202,2)</f>
        <v>0</v>
      </c>
      <c r="W202" s="140"/>
      <c r="X202" s="136"/>
      <c r="Y202" s="136"/>
      <c r="Z202" s="136"/>
      <c r="AA202" s="136"/>
      <c r="AB202" s="136"/>
      <c r="AC202" s="136"/>
      <c r="AD202" s="136"/>
      <c r="AE202" s="136"/>
      <c r="AF202" s="136"/>
      <c r="AG202" s="136" t="s">
        <v>134</v>
      </c>
      <c r="AH202" s="136"/>
      <c r="AI202" s="136"/>
      <c r="AJ202" s="136"/>
      <c r="AK202" s="136"/>
      <c r="AL202" s="136"/>
      <c r="AM202" s="136"/>
      <c r="AN202" s="136"/>
      <c r="AO202" s="136"/>
      <c r="AP202" s="136"/>
      <c r="AQ202" s="136"/>
      <c r="AR202" s="136"/>
      <c r="AS202" s="136"/>
      <c r="AT202" s="136"/>
      <c r="AU202" s="136"/>
      <c r="AV202" s="136"/>
      <c r="AW202" s="136"/>
      <c r="AX202" s="136"/>
      <c r="AY202" s="136"/>
      <c r="AZ202" s="136"/>
      <c r="BA202" s="136"/>
      <c r="BB202" s="136"/>
      <c r="BC202" s="136"/>
      <c r="BD202" s="136"/>
      <c r="BE202" s="136"/>
      <c r="BF202" s="136"/>
      <c r="BG202" s="136"/>
      <c r="BH202" s="136"/>
    </row>
    <row r="203" spans="1:60" x14ac:dyDescent="0.2">
      <c r="A203" s="247">
        <v>150</v>
      </c>
      <c r="B203" s="248" t="s">
        <v>127</v>
      </c>
      <c r="C203" s="253" t="s">
        <v>200</v>
      </c>
      <c r="D203" s="250" t="s">
        <v>119</v>
      </c>
      <c r="E203" s="251">
        <v>20</v>
      </c>
      <c r="F203" s="252"/>
      <c r="G203" s="246">
        <f t="shared" si="14"/>
        <v>0</v>
      </c>
      <c r="H203" s="260"/>
      <c r="I203" s="260"/>
      <c r="J203" s="260"/>
      <c r="K203" s="260"/>
      <c r="L203" s="260"/>
      <c r="M203" s="260"/>
      <c r="N203" s="260"/>
      <c r="O203" s="260"/>
      <c r="P203" s="260"/>
      <c r="Q203" s="260"/>
      <c r="R203" s="246"/>
      <c r="S203" s="246" t="s">
        <v>116</v>
      </c>
      <c r="T203" s="3"/>
      <c r="U203" s="3"/>
      <c r="V203" s="3"/>
      <c r="W203" s="3"/>
    </row>
    <row r="204" spans="1:60" ht="18.75" customHeight="1" x14ac:dyDescent="0.2">
      <c r="A204" s="247">
        <v>151</v>
      </c>
      <c r="B204" s="248" t="s">
        <v>128</v>
      </c>
      <c r="C204" s="253" t="s">
        <v>323</v>
      </c>
      <c r="D204" s="250" t="s">
        <v>119</v>
      </c>
      <c r="E204" s="251">
        <v>17</v>
      </c>
      <c r="F204" s="252"/>
      <c r="G204" s="246">
        <f t="shared" si="14"/>
        <v>0</v>
      </c>
      <c r="H204" s="252">
        <v>150</v>
      </c>
      <c r="I204" s="246">
        <f>ROUND(E237*H204,2)</f>
        <v>12000</v>
      </c>
      <c r="J204" s="252">
        <v>0</v>
      </c>
      <c r="K204" s="246">
        <f>ROUND(E237*J204,2)</f>
        <v>0</v>
      </c>
      <c r="L204" s="246">
        <v>21</v>
      </c>
      <c r="M204" s="246">
        <f>G237*(1+L204/100)</f>
        <v>0</v>
      </c>
      <c r="N204" s="246">
        <v>0</v>
      </c>
      <c r="O204" s="246">
        <f>ROUND(E237*N204,2)</f>
        <v>0</v>
      </c>
      <c r="P204" s="246">
        <v>0</v>
      </c>
      <c r="Q204" s="246">
        <f>ROUND(E237*P204,2)</f>
        <v>0</v>
      </c>
      <c r="R204" s="246"/>
      <c r="S204" s="246" t="s">
        <v>116</v>
      </c>
      <c r="T204" s="3"/>
      <c r="U204" s="3"/>
      <c r="V204" s="3"/>
      <c r="W204" s="3"/>
    </row>
    <row r="205" spans="1:60" ht="180" customHeight="1" x14ac:dyDescent="0.2">
      <c r="A205" s="247">
        <v>152</v>
      </c>
      <c r="B205" s="248" t="s">
        <v>201</v>
      </c>
      <c r="C205" s="253" t="s">
        <v>431</v>
      </c>
      <c r="D205" s="250" t="s">
        <v>195</v>
      </c>
      <c r="E205" s="251">
        <v>1</v>
      </c>
      <c r="F205" s="252"/>
      <c r="G205" s="246">
        <f t="shared" si="14"/>
        <v>0</v>
      </c>
      <c r="H205" s="261"/>
      <c r="I205" s="261"/>
      <c r="J205" s="261"/>
      <c r="K205" s="261"/>
      <c r="L205" s="261"/>
      <c r="M205" s="261"/>
      <c r="N205" s="261"/>
      <c r="O205" s="261"/>
      <c r="P205" s="261"/>
      <c r="Q205" s="261"/>
      <c r="R205" s="261"/>
      <c r="S205" s="246" t="s">
        <v>116</v>
      </c>
      <c r="T205" s="3"/>
      <c r="U205" s="3"/>
      <c r="V205" s="3"/>
      <c r="W205" s="3"/>
    </row>
    <row r="206" spans="1:60" ht="16.5" customHeight="1" x14ac:dyDescent="0.2">
      <c r="A206" s="247">
        <v>153</v>
      </c>
      <c r="B206" s="248" t="s">
        <v>202</v>
      </c>
      <c r="C206" s="253" t="s">
        <v>322</v>
      </c>
      <c r="D206" s="250" t="s">
        <v>119</v>
      </c>
      <c r="E206" s="251">
        <v>41</v>
      </c>
      <c r="F206" s="252"/>
      <c r="G206" s="246">
        <f t="shared" si="14"/>
        <v>0</v>
      </c>
      <c r="H206" s="261"/>
      <c r="I206" s="261"/>
      <c r="J206" s="261"/>
      <c r="K206" s="261"/>
      <c r="L206" s="261"/>
      <c r="M206" s="261"/>
      <c r="N206" s="261"/>
      <c r="O206" s="261"/>
      <c r="P206" s="261"/>
      <c r="Q206" s="261"/>
      <c r="R206" s="261"/>
      <c r="S206" s="246" t="s">
        <v>116</v>
      </c>
      <c r="T206" s="3"/>
      <c r="U206" s="3"/>
      <c r="V206" s="3"/>
      <c r="W206" s="3"/>
    </row>
    <row r="207" spans="1:60" ht="33.75" x14ac:dyDescent="0.2">
      <c r="A207" s="247">
        <v>154</v>
      </c>
      <c r="B207" s="248" t="s">
        <v>204</v>
      </c>
      <c r="C207" s="253" t="s">
        <v>335</v>
      </c>
      <c r="D207" s="250" t="s">
        <v>119</v>
      </c>
      <c r="E207" s="251">
        <v>1</v>
      </c>
      <c r="F207" s="252"/>
      <c r="G207" s="246">
        <f t="shared" si="14"/>
        <v>0</v>
      </c>
      <c r="H207" s="261"/>
      <c r="I207" s="261"/>
      <c r="J207" s="261"/>
      <c r="K207" s="261"/>
      <c r="L207" s="261"/>
      <c r="M207" s="261"/>
      <c r="N207" s="261"/>
      <c r="O207" s="261"/>
      <c r="P207" s="261"/>
      <c r="Q207" s="261"/>
      <c r="R207" s="261"/>
      <c r="S207" s="246" t="s">
        <v>116</v>
      </c>
      <c r="T207" s="3"/>
      <c r="U207" s="3"/>
      <c r="V207" s="3"/>
      <c r="W207" s="3"/>
    </row>
    <row r="208" spans="1:60" x14ac:dyDescent="0.2">
      <c r="A208" s="247">
        <v>155</v>
      </c>
      <c r="B208" s="248" t="s">
        <v>205</v>
      </c>
      <c r="C208" s="253" t="s">
        <v>203</v>
      </c>
      <c r="D208" s="250" t="s">
        <v>119</v>
      </c>
      <c r="E208" s="251">
        <v>58</v>
      </c>
      <c r="F208" s="252"/>
      <c r="G208" s="246">
        <f t="shared" si="14"/>
        <v>0</v>
      </c>
      <c r="H208" s="261"/>
      <c r="I208" s="261"/>
      <c r="J208" s="261"/>
      <c r="K208" s="261"/>
      <c r="L208" s="261"/>
      <c r="M208" s="261"/>
      <c r="N208" s="261"/>
      <c r="O208" s="261"/>
      <c r="P208" s="261"/>
      <c r="Q208" s="261"/>
      <c r="R208" s="261"/>
      <c r="S208" s="246" t="s">
        <v>116</v>
      </c>
      <c r="T208" s="3"/>
      <c r="U208" s="3"/>
      <c r="V208" s="3"/>
      <c r="W208" s="3"/>
    </row>
    <row r="209" spans="1:33" x14ac:dyDescent="0.2">
      <c r="A209" s="247">
        <v>156</v>
      </c>
      <c r="B209" s="248" t="s">
        <v>206</v>
      </c>
      <c r="C209" s="253" t="s">
        <v>233</v>
      </c>
      <c r="D209" s="250" t="s">
        <v>119</v>
      </c>
      <c r="E209" s="251">
        <v>59</v>
      </c>
      <c r="F209" s="252"/>
      <c r="G209" s="246">
        <f t="shared" si="14"/>
        <v>0</v>
      </c>
      <c r="H209" s="261"/>
      <c r="I209" s="261"/>
      <c r="J209" s="261"/>
      <c r="K209" s="261"/>
      <c r="L209" s="261"/>
      <c r="M209" s="261"/>
      <c r="N209" s="261"/>
      <c r="O209" s="261"/>
      <c r="P209" s="261"/>
      <c r="Q209" s="261"/>
      <c r="R209" s="261"/>
      <c r="S209" s="246" t="s">
        <v>116</v>
      </c>
      <c r="T209" s="3"/>
      <c r="U209" s="3"/>
      <c r="V209" s="3"/>
      <c r="W209" s="3"/>
    </row>
    <row r="210" spans="1:33" ht="22.5" x14ac:dyDescent="0.2">
      <c r="A210" s="247">
        <v>157</v>
      </c>
      <c r="B210" s="248" t="s">
        <v>185</v>
      </c>
      <c r="C210" s="253" t="s">
        <v>269</v>
      </c>
      <c r="D210" s="250" t="s">
        <v>119</v>
      </c>
      <c r="E210" s="251">
        <v>59</v>
      </c>
      <c r="F210" s="252"/>
      <c r="G210" s="246">
        <f t="shared" si="14"/>
        <v>0</v>
      </c>
      <c r="H210" s="261"/>
      <c r="I210" s="261"/>
      <c r="J210" s="261"/>
      <c r="K210" s="261"/>
      <c r="L210" s="261"/>
      <c r="M210" s="261"/>
      <c r="N210" s="261"/>
      <c r="O210" s="261"/>
      <c r="P210" s="261"/>
      <c r="Q210" s="261"/>
      <c r="R210" s="261"/>
      <c r="S210" s="246" t="s">
        <v>116</v>
      </c>
      <c r="T210" s="3"/>
      <c r="U210" s="3"/>
      <c r="V210" s="3"/>
      <c r="W210" s="3"/>
      <c r="X210" s="166"/>
    </row>
    <row r="211" spans="1:33" x14ac:dyDescent="0.2">
      <c r="A211" s="247">
        <v>158</v>
      </c>
      <c r="B211" s="248" t="s">
        <v>187</v>
      </c>
      <c r="C211" s="253" t="s">
        <v>324</v>
      </c>
      <c r="D211" s="250" t="s">
        <v>129</v>
      </c>
      <c r="E211" s="251">
        <v>6</v>
      </c>
      <c r="F211" s="252"/>
      <c r="G211" s="246">
        <f t="shared" si="14"/>
        <v>0</v>
      </c>
      <c r="H211" s="261"/>
      <c r="I211" s="261"/>
      <c r="J211" s="261"/>
      <c r="K211" s="261"/>
      <c r="L211" s="261"/>
      <c r="M211" s="261"/>
      <c r="N211" s="261"/>
      <c r="O211" s="261"/>
      <c r="P211" s="261"/>
      <c r="Q211" s="261"/>
      <c r="R211" s="261"/>
      <c r="S211" s="246" t="s">
        <v>116</v>
      </c>
      <c r="AG211" t="s">
        <v>215</v>
      </c>
    </row>
    <row r="212" spans="1:33" x14ac:dyDescent="0.2">
      <c r="A212" s="247">
        <v>159</v>
      </c>
      <c r="B212" s="248" t="s">
        <v>188</v>
      </c>
      <c r="C212" s="253" t="s">
        <v>325</v>
      </c>
      <c r="D212" s="250" t="s">
        <v>119</v>
      </c>
      <c r="E212" s="251">
        <v>8</v>
      </c>
      <c r="F212" s="252"/>
      <c r="G212" s="246">
        <f t="shared" si="14"/>
        <v>0</v>
      </c>
      <c r="H212" s="261"/>
      <c r="I212" s="261"/>
      <c r="J212" s="261"/>
      <c r="K212" s="261"/>
      <c r="L212" s="261"/>
      <c r="M212" s="261"/>
      <c r="N212" s="261"/>
      <c r="O212" s="261"/>
      <c r="P212" s="261"/>
      <c r="Q212" s="261"/>
      <c r="R212" s="261"/>
      <c r="S212" s="246" t="s">
        <v>116</v>
      </c>
    </row>
    <row r="213" spans="1:33" x14ac:dyDescent="0.2">
      <c r="A213" s="247">
        <v>160</v>
      </c>
      <c r="B213" s="248" t="s">
        <v>189</v>
      </c>
      <c r="C213" s="253" t="s">
        <v>397</v>
      </c>
      <c r="D213" s="250" t="s">
        <v>119</v>
      </c>
      <c r="E213" s="251">
        <v>4</v>
      </c>
      <c r="F213" s="252"/>
      <c r="G213" s="246">
        <f t="shared" si="14"/>
        <v>0</v>
      </c>
      <c r="H213" s="261"/>
      <c r="I213" s="261"/>
      <c r="J213" s="261"/>
      <c r="K213" s="261"/>
      <c r="L213" s="261"/>
      <c r="M213" s="261"/>
      <c r="N213" s="261"/>
      <c r="O213" s="261"/>
      <c r="P213" s="261"/>
      <c r="Q213" s="261"/>
      <c r="R213" s="261"/>
      <c r="S213" s="246" t="s">
        <v>116</v>
      </c>
    </row>
    <row r="214" spans="1:33" x14ac:dyDescent="0.2">
      <c r="A214" s="247">
        <v>161</v>
      </c>
      <c r="B214" s="248" t="s">
        <v>238</v>
      </c>
      <c r="C214" s="253" t="s">
        <v>326</v>
      </c>
      <c r="D214" s="250" t="s">
        <v>119</v>
      </c>
      <c r="E214" s="251">
        <v>2</v>
      </c>
      <c r="F214" s="252"/>
      <c r="G214" s="246">
        <f t="shared" si="14"/>
        <v>0</v>
      </c>
      <c r="H214" s="262"/>
      <c r="I214" s="262"/>
      <c r="J214" s="262"/>
      <c r="K214" s="262"/>
      <c r="L214" s="262"/>
      <c r="M214" s="262"/>
      <c r="N214" s="262"/>
      <c r="O214" s="262"/>
      <c r="P214" s="262"/>
      <c r="Q214" s="262"/>
      <c r="R214" s="262"/>
      <c r="S214" s="246" t="s">
        <v>116</v>
      </c>
    </row>
    <row r="215" spans="1:33" x14ac:dyDescent="0.2">
      <c r="A215" s="247">
        <v>162</v>
      </c>
      <c r="B215" s="248" t="s">
        <v>239</v>
      </c>
      <c r="C215" s="253" t="s">
        <v>327</v>
      </c>
      <c r="D215" s="250" t="s">
        <v>119</v>
      </c>
      <c r="E215" s="251">
        <v>2</v>
      </c>
      <c r="F215" s="252"/>
      <c r="G215" s="246">
        <f t="shared" si="14"/>
        <v>0</v>
      </c>
      <c r="H215" s="262"/>
      <c r="I215" s="262"/>
      <c r="J215" s="262"/>
      <c r="K215" s="262"/>
      <c r="L215" s="262"/>
      <c r="M215" s="262"/>
      <c r="N215" s="262"/>
      <c r="O215" s="262"/>
      <c r="P215" s="262"/>
      <c r="Q215" s="262"/>
      <c r="R215" s="262"/>
      <c r="S215" s="246" t="s">
        <v>116</v>
      </c>
    </row>
    <row r="216" spans="1:33" x14ac:dyDescent="0.2">
      <c r="A216" s="247">
        <v>163</v>
      </c>
      <c r="B216" s="248" t="s">
        <v>208</v>
      </c>
      <c r="C216" s="253" t="s">
        <v>231</v>
      </c>
      <c r="D216" s="250" t="s">
        <v>129</v>
      </c>
      <c r="E216" s="251">
        <v>2</v>
      </c>
      <c r="F216" s="252"/>
      <c r="G216" s="246">
        <f t="shared" si="14"/>
        <v>0</v>
      </c>
      <c r="H216" s="262"/>
      <c r="I216" s="262"/>
      <c r="J216" s="262"/>
      <c r="K216" s="262"/>
      <c r="L216" s="262"/>
      <c r="M216" s="262"/>
      <c r="N216" s="262"/>
      <c r="O216" s="262"/>
      <c r="P216" s="262"/>
      <c r="Q216" s="262"/>
      <c r="R216" s="262"/>
      <c r="S216" s="246" t="s">
        <v>116</v>
      </c>
    </row>
    <row r="217" spans="1:33" x14ac:dyDescent="0.2">
      <c r="A217" s="247">
        <v>164</v>
      </c>
      <c r="B217" s="248" t="s">
        <v>390</v>
      </c>
      <c r="C217" s="253" t="s">
        <v>330</v>
      </c>
      <c r="D217" s="250" t="s">
        <v>119</v>
      </c>
      <c r="E217" s="251">
        <v>2</v>
      </c>
      <c r="F217" s="252"/>
      <c r="G217" s="246">
        <f t="shared" si="14"/>
        <v>0</v>
      </c>
      <c r="H217" s="262"/>
      <c r="I217" s="262"/>
      <c r="J217" s="262"/>
      <c r="K217" s="262"/>
      <c r="L217" s="262"/>
      <c r="M217" s="262"/>
      <c r="N217" s="262"/>
      <c r="O217" s="262"/>
      <c r="P217" s="262"/>
      <c r="Q217" s="262"/>
      <c r="R217" s="262"/>
      <c r="S217" s="246" t="s">
        <v>116</v>
      </c>
    </row>
    <row r="218" spans="1:33" x14ac:dyDescent="0.2">
      <c r="A218" s="247">
        <v>165</v>
      </c>
      <c r="B218" s="248" t="s">
        <v>240</v>
      </c>
      <c r="C218" s="253" t="s">
        <v>328</v>
      </c>
      <c r="D218" s="250" t="s">
        <v>119</v>
      </c>
      <c r="E218" s="251">
        <v>2</v>
      </c>
      <c r="F218" s="252"/>
      <c r="G218" s="246">
        <f t="shared" si="14"/>
        <v>0</v>
      </c>
      <c r="H218" s="262"/>
      <c r="I218" s="262"/>
      <c r="J218" s="262"/>
      <c r="K218" s="262"/>
      <c r="L218" s="262"/>
      <c r="M218" s="262"/>
      <c r="N218" s="262"/>
      <c r="O218" s="262"/>
      <c r="P218" s="262"/>
      <c r="Q218" s="262"/>
      <c r="R218" s="262"/>
      <c r="S218" s="246" t="s">
        <v>116</v>
      </c>
    </row>
    <row r="219" spans="1:33" x14ac:dyDescent="0.2">
      <c r="A219" s="247">
        <v>166</v>
      </c>
      <c r="B219" s="248" t="s">
        <v>209</v>
      </c>
      <c r="C219" s="253" t="s">
        <v>329</v>
      </c>
      <c r="D219" s="250" t="s">
        <v>119</v>
      </c>
      <c r="E219" s="251">
        <v>2</v>
      </c>
      <c r="F219" s="252"/>
      <c r="G219" s="246">
        <f t="shared" si="14"/>
        <v>0</v>
      </c>
      <c r="H219" s="262"/>
      <c r="I219" s="262"/>
      <c r="J219" s="262"/>
      <c r="K219" s="262"/>
      <c r="L219" s="262"/>
      <c r="M219" s="262"/>
      <c r="N219" s="262"/>
      <c r="O219" s="262"/>
      <c r="P219" s="262"/>
      <c r="Q219" s="262"/>
      <c r="R219" s="262"/>
      <c r="S219" s="246" t="s">
        <v>116</v>
      </c>
    </row>
    <row r="220" spans="1:33" x14ac:dyDescent="0.2">
      <c r="A220" s="247">
        <v>167</v>
      </c>
      <c r="B220" s="248" t="s">
        <v>210</v>
      </c>
      <c r="C220" s="253" t="s">
        <v>234</v>
      </c>
      <c r="D220" s="250" t="s">
        <v>119</v>
      </c>
      <c r="E220" s="251">
        <v>1</v>
      </c>
      <c r="F220" s="252"/>
      <c r="G220" s="246">
        <f t="shared" si="14"/>
        <v>0</v>
      </c>
      <c r="H220" s="262"/>
      <c r="I220" s="262"/>
      <c r="J220" s="262"/>
      <c r="K220" s="262"/>
      <c r="L220" s="262"/>
      <c r="M220" s="262"/>
      <c r="N220" s="262"/>
      <c r="O220" s="262"/>
      <c r="P220" s="262"/>
      <c r="Q220" s="262"/>
      <c r="R220" s="262"/>
      <c r="S220" s="246" t="s">
        <v>116</v>
      </c>
    </row>
    <row r="221" spans="1:33" ht="12.75" customHeight="1" x14ac:dyDescent="0.2">
      <c r="A221" s="247">
        <v>168</v>
      </c>
      <c r="B221" s="248" t="s">
        <v>241</v>
      </c>
      <c r="C221" s="253" t="s">
        <v>235</v>
      </c>
      <c r="D221" s="250" t="s">
        <v>119</v>
      </c>
      <c r="E221" s="251">
        <v>1</v>
      </c>
      <c r="F221" s="252"/>
      <c r="G221" s="246">
        <f t="shared" si="14"/>
        <v>0</v>
      </c>
      <c r="H221" s="262"/>
      <c r="I221" s="262"/>
      <c r="J221" s="262"/>
      <c r="K221" s="262"/>
      <c r="L221" s="262"/>
      <c r="M221" s="262"/>
      <c r="N221" s="262"/>
      <c r="O221" s="262"/>
      <c r="P221" s="262"/>
      <c r="Q221" s="262"/>
      <c r="R221" s="262"/>
      <c r="S221" s="246" t="s">
        <v>116</v>
      </c>
    </row>
    <row r="222" spans="1:33" x14ac:dyDescent="0.2">
      <c r="A222" s="247">
        <v>169</v>
      </c>
      <c r="B222" s="248" t="s">
        <v>242</v>
      </c>
      <c r="C222" s="253" t="s">
        <v>236</v>
      </c>
      <c r="D222" s="250" t="s">
        <v>119</v>
      </c>
      <c r="E222" s="251">
        <v>1</v>
      </c>
      <c r="F222" s="252"/>
      <c r="G222" s="246">
        <f t="shared" si="14"/>
        <v>0</v>
      </c>
      <c r="H222" s="262"/>
      <c r="I222" s="262"/>
      <c r="J222" s="262"/>
      <c r="K222" s="262"/>
      <c r="L222" s="262"/>
      <c r="M222" s="262"/>
      <c r="N222" s="262"/>
      <c r="O222" s="262"/>
      <c r="P222" s="262"/>
      <c r="Q222" s="262"/>
      <c r="R222" s="262"/>
      <c r="S222" s="246" t="s">
        <v>116</v>
      </c>
      <c r="X222" s="79"/>
    </row>
    <row r="223" spans="1:33" ht="12.75" customHeight="1" x14ac:dyDescent="0.2">
      <c r="A223" s="247">
        <v>170</v>
      </c>
      <c r="B223" s="248" t="s">
        <v>268</v>
      </c>
      <c r="C223" s="253" t="s">
        <v>207</v>
      </c>
      <c r="D223" s="250" t="s">
        <v>119</v>
      </c>
      <c r="E223" s="251">
        <v>122</v>
      </c>
      <c r="F223" s="252"/>
      <c r="G223" s="246">
        <f>ROUND(E223*F223,2)</f>
        <v>0</v>
      </c>
      <c r="H223" s="262"/>
      <c r="I223" s="262"/>
      <c r="J223" s="262"/>
      <c r="K223" s="262"/>
      <c r="L223" s="262"/>
      <c r="M223" s="262"/>
      <c r="N223" s="262"/>
      <c r="O223" s="262"/>
      <c r="P223" s="262"/>
      <c r="Q223" s="262"/>
      <c r="R223" s="262"/>
      <c r="S223" s="246" t="s">
        <v>116</v>
      </c>
    </row>
    <row r="224" spans="1:33" ht="22.5" x14ac:dyDescent="0.2">
      <c r="A224" s="247">
        <v>171</v>
      </c>
      <c r="B224" s="248" t="s">
        <v>392</v>
      </c>
      <c r="C224" s="253" t="s">
        <v>253</v>
      </c>
      <c r="D224" s="250" t="s">
        <v>119</v>
      </c>
      <c r="E224" s="251">
        <v>5</v>
      </c>
      <c r="F224" s="252"/>
      <c r="G224" s="246">
        <f>ROUND(E224*F224,2)</f>
        <v>0</v>
      </c>
      <c r="H224" s="262"/>
      <c r="I224" s="262"/>
      <c r="J224" s="262"/>
      <c r="K224" s="262"/>
      <c r="L224" s="262"/>
      <c r="M224" s="262"/>
      <c r="N224" s="262"/>
      <c r="O224" s="262"/>
      <c r="P224" s="262"/>
      <c r="Q224" s="262"/>
      <c r="R224" s="262"/>
      <c r="S224" s="246" t="s">
        <v>116</v>
      </c>
    </row>
    <row r="225" spans="1:24" ht="22.5" x14ac:dyDescent="0.2">
      <c r="A225" s="247">
        <v>172</v>
      </c>
      <c r="B225" s="248" t="s">
        <v>391</v>
      </c>
      <c r="C225" s="253" t="s">
        <v>396</v>
      </c>
      <c r="D225" s="250" t="s">
        <v>119</v>
      </c>
      <c r="E225" s="251">
        <v>8</v>
      </c>
      <c r="F225" s="252"/>
      <c r="G225" s="246">
        <f t="shared" ref="G225:G226" si="15">ROUND(E225*F225,2)</f>
        <v>0</v>
      </c>
      <c r="H225" s="262"/>
      <c r="I225" s="262"/>
      <c r="J225" s="262"/>
      <c r="K225" s="262"/>
      <c r="L225" s="262"/>
      <c r="M225" s="262"/>
      <c r="N225" s="262"/>
      <c r="O225" s="262"/>
      <c r="P225" s="262"/>
      <c r="Q225" s="262"/>
      <c r="R225" s="262"/>
      <c r="S225" s="246" t="s">
        <v>116</v>
      </c>
    </row>
    <row r="226" spans="1:24" ht="22.5" x14ac:dyDescent="0.2">
      <c r="A226" s="247">
        <v>173</v>
      </c>
      <c r="B226" s="248" t="s">
        <v>243</v>
      </c>
      <c r="C226" s="253" t="s">
        <v>332</v>
      </c>
      <c r="D226" s="250" t="s">
        <v>129</v>
      </c>
      <c r="E226" s="251">
        <v>2</v>
      </c>
      <c r="F226" s="252"/>
      <c r="G226" s="246">
        <f t="shared" si="15"/>
        <v>0</v>
      </c>
      <c r="H226" s="262"/>
      <c r="I226" s="262"/>
      <c r="J226" s="262"/>
      <c r="K226" s="262"/>
      <c r="L226" s="262"/>
      <c r="M226" s="262"/>
      <c r="N226" s="262"/>
      <c r="O226" s="262"/>
      <c r="P226" s="262"/>
      <c r="Q226" s="262"/>
      <c r="R226" s="262"/>
      <c r="S226" s="246" t="s">
        <v>116</v>
      </c>
    </row>
    <row r="227" spans="1:24" ht="25.5" customHeight="1" x14ac:dyDescent="0.2">
      <c r="A227" s="247">
        <v>174</v>
      </c>
      <c r="B227" s="248" t="s">
        <v>244</v>
      </c>
      <c r="C227" s="253" t="s">
        <v>331</v>
      </c>
      <c r="D227" s="250" t="s">
        <v>119</v>
      </c>
      <c r="E227" s="251">
        <v>2</v>
      </c>
      <c r="F227" s="252"/>
      <c r="G227" s="246">
        <f>ROUND(E227*F227,2)</f>
        <v>0</v>
      </c>
      <c r="H227" s="262"/>
      <c r="I227" s="262"/>
      <c r="J227" s="262"/>
      <c r="K227" s="262"/>
      <c r="L227" s="262"/>
      <c r="M227" s="262"/>
      <c r="N227" s="262"/>
      <c r="O227" s="262"/>
      <c r="P227" s="262"/>
      <c r="Q227" s="262"/>
      <c r="R227" s="262"/>
      <c r="S227" s="246" t="s">
        <v>116</v>
      </c>
    </row>
    <row r="228" spans="1:24" x14ac:dyDescent="0.2">
      <c r="A228" s="247">
        <v>175</v>
      </c>
      <c r="B228" s="248" t="s">
        <v>245</v>
      </c>
      <c r="C228" s="253" t="s">
        <v>237</v>
      </c>
      <c r="D228" s="250" t="s">
        <v>129</v>
      </c>
      <c r="E228" s="251">
        <v>2</v>
      </c>
      <c r="F228" s="252"/>
      <c r="G228" s="246">
        <f>ROUND(E228*F228,2)</f>
        <v>0</v>
      </c>
      <c r="H228" s="262"/>
      <c r="I228" s="262"/>
      <c r="J228" s="262"/>
      <c r="K228" s="262"/>
      <c r="L228" s="262"/>
      <c r="M228" s="262"/>
      <c r="N228" s="262"/>
      <c r="O228" s="262"/>
      <c r="P228" s="262"/>
      <c r="Q228" s="262"/>
      <c r="R228" s="262"/>
      <c r="S228" s="246" t="s">
        <v>116</v>
      </c>
      <c r="W228" s="79"/>
      <c r="X228" s="79"/>
    </row>
    <row r="229" spans="1:24" x14ac:dyDescent="0.2">
      <c r="A229" s="247">
        <v>176</v>
      </c>
      <c r="B229" s="248" t="s">
        <v>246</v>
      </c>
      <c r="C229" s="253" t="s">
        <v>333</v>
      </c>
      <c r="D229" s="250" t="s">
        <v>119</v>
      </c>
      <c r="E229" s="251">
        <v>2</v>
      </c>
      <c r="F229" s="252"/>
      <c r="G229" s="246">
        <f t="shared" ref="G229:G230" si="16">ROUND(E229*F229,2)</f>
        <v>0</v>
      </c>
      <c r="H229" s="262"/>
      <c r="I229" s="262"/>
      <c r="J229" s="262"/>
      <c r="K229" s="262"/>
      <c r="L229" s="262"/>
      <c r="M229" s="262"/>
      <c r="N229" s="262"/>
      <c r="O229" s="262"/>
      <c r="P229" s="262"/>
      <c r="Q229" s="262"/>
      <c r="R229" s="262"/>
      <c r="S229" s="246" t="s">
        <v>116</v>
      </c>
    </row>
    <row r="230" spans="1:24" x14ac:dyDescent="0.2">
      <c r="A230" s="247">
        <v>177</v>
      </c>
      <c r="B230" s="248" t="s">
        <v>401</v>
      </c>
      <c r="C230" s="253" t="s">
        <v>334</v>
      </c>
      <c r="D230" s="250" t="s">
        <v>129</v>
      </c>
      <c r="E230" s="251">
        <v>2</v>
      </c>
      <c r="F230" s="252"/>
      <c r="G230" s="246">
        <f t="shared" si="16"/>
        <v>0</v>
      </c>
      <c r="H230" s="262"/>
      <c r="I230" s="262"/>
      <c r="J230" s="262"/>
      <c r="K230" s="262"/>
      <c r="L230" s="262"/>
      <c r="M230" s="262"/>
      <c r="N230" s="262"/>
      <c r="O230" s="262"/>
      <c r="P230" s="262"/>
      <c r="Q230" s="262"/>
      <c r="R230" s="262"/>
      <c r="S230" s="246" t="s">
        <v>116</v>
      </c>
    </row>
    <row r="231" spans="1:24" x14ac:dyDescent="0.2">
      <c r="A231" s="247">
        <v>178</v>
      </c>
      <c r="B231" s="248" t="s">
        <v>423</v>
      </c>
      <c r="C231" s="253" t="s">
        <v>427</v>
      </c>
      <c r="D231" s="250" t="s">
        <v>119</v>
      </c>
      <c r="E231" s="251">
        <v>4</v>
      </c>
      <c r="F231" s="252"/>
      <c r="G231" s="246">
        <v>0</v>
      </c>
      <c r="H231" s="262"/>
      <c r="I231" s="262"/>
      <c r="J231" s="262"/>
      <c r="K231" s="262"/>
      <c r="L231" s="262"/>
      <c r="M231" s="262"/>
      <c r="N231" s="262"/>
      <c r="O231" s="262"/>
      <c r="P231" s="262"/>
      <c r="Q231" s="262"/>
      <c r="R231" s="262"/>
      <c r="S231" s="246" t="s">
        <v>116</v>
      </c>
    </row>
    <row r="232" spans="1:24" ht="22.5" x14ac:dyDescent="0.2">
      <c r="A232" s="247">
        <v>179</v>
      </c>
      <c r="B232" s="248" t="s">
        <v>424</v>
      </c>
      <c r="C232" s="253" t="s">
        <v>428</v>
      </c>
      <c r="D232" s="250" t="s">
        <v>119</v>
      </c>
      <c r="E232" s="251">
        <v>1</v>
      </c>
      <c r="F232" s="252"/>
      <c r="G232" s="246">
        <v>0</v>
      </c>
      <c r="H232" s="262"/>
      <c r="I232" s="262"/>
      <c r="J232" s="262"/>
      <c r="K232" s="262"/>
      <c r="L232" s="262"/>
      <c r="M232" s="262"/>
      <c r="N232" s="262"/>
      <c r="O232" s="262"/>
      <c r="P232" s="262"/>
      <c r="Q232" s="262"/>
      <c r="R232" s="262"/>
      <c r="S232" s="246" t="s">
        <v>116</v>
      </c>
    </row>
    <row r="233" spans="1:24" x14ac:dyDescent="0.2">
      <c r="A233" s="247">
        <v>180</v>
      </c>
      <c r="B233" s="248" t="s">
        <v>425</v>
      </c>
      <c r="C233" s="253" t="s">
        <v>429</v>
      </c>
      <c r="D233" s="250" t="s">
        <v>119</v>
      </c>
      <c r="E233" s="251">
        <v>2</v>
      </c>
      <c r="F233" s="252"/>
      <c r="G233" s="246">
        <v>0</v>
      </c>
      <c r="H233" s="262"/>
      <c r="I233" s="262"/>
      <c r="J233" s="262"/>
      <c r="K233" s="262"/>
      <c r="L233" s="262"/>
      <c r="M233" s="262"/>
      <c r="N233" s="262"/>
      <c r="O233" s="262"/>
      <c r="P233" s="262"/>
      <c r="Q233" s="262"/>
      <c r="R233" s="262"/>
      <c r="S233" s="246" t="s">
        <v>116</v>
      </c>
    </row>
    <row r="234" spans="1:24" x14ac:dyDescent="0.2">
      <c r="A234" s="247">
        <v>181</v>
      </c>
      <c r="B234" s="248" t="s">
        <v>426</v>
      </c>
      <c r="C234" s="253" t="s">
        <v>430</v>
      </c>
      <c r="D234" s="250" t="s">
        <v>119</v>
      </c>
      <c r="E234" s="251">
        <v>4</v>
      </c>
      <c r="F234" s="252"/>
      <c r="G234" s="246">
        <v>0</v>
      </c>
      <c r="H234" s="262"/>
      <c r="I234" s="262"/>
      <c r="J234" s="262"/>
      <c r="K234" s="262"/>
      <c r="L234" s="262"/>
      <c r="M234" s="262"/>
      <c r="N234" s="262"/>
      <c r="O234" s="262"/>
      <c r="P234" s="262"/>
      <c r="Q234" s="262"/>
      <c r="R234" s="262"/>
      <c r="S234" s="246" t="s">
        <v>116</v>
      </c>
    </row>
    <row r="235" spans="1:24" ht="22.5" x14ac:dyDescent="0.2">
      <c r="A235" s="247">
        <v>182</v>
      </c>
      <c r="B235" s="248" t="s">
        <v>211</v>
      </c>
      <c r="C235" s="253" t="s">
        <v>376</v>
      </c>
      <c r="D235" s="250" t="s">
        <v>0</v>
      </c>
      <c r="E235" s="263">
        <f>SUM(G192:G234)*0.01</f>
        <v>0</v>
      </c>
      <c r="F235" s="252">
        <v>0.31</v>
      </c>
      <c r="G235" s="246">
        <f>ROUND(E235*F235,2)</f>
        <v>0</v>
      </c>
      <c r="H235" s="246"/>
      <c r="I235" s="246"/>
      <c r="J235" s="246"/>
      <c r="K235" s="246"/>
      <c r="L235" s="246"/>
      <c r="M235" s="246"/>
      <c r="N235" s="246"/>
      <c r="O235" s="246"/>
      <c r="P235" s="246"/>
      <c r="Q235" s="246"/>
      <c r="R235" s="246"/>
      <c r="S235" s="246" t="s">
        <v>283</v>
      </c>
    </row>
    <row r="236" spans="1:24" x14ac:dyDescent="0.2">
      <c r="A236" s="241" t="s">
        <v>91</v>
      </c>
      <c r="B236" s="255" t="s">
        <v>63</v>
      </c>
      <c r="C236" s="256" t="s">
        <v>64</v>
      </c>
      <c r="D236" s="257"/>
      <c r="E236" s="258"/>
      <c r="F236" s="144"/>
      <c r="G236" s="203">
        <f>SUMIF(AG160:AG160,"&lt;&gt;NOR",G237:G237)</f>
        <v>0</v>
      </c>
      <c r="H236" s="140"/>
      <c r="I236" s="140"/>
      <c r="J236" s="140"/>
      <c r="K236" s="140"/>
      <c r="L236" s="140"/>
      <c r="M236" s="140"/>
      <c r="N236" s="140"/>
      <c r="O236" s="140"/>
      <c r="P236" s="140"/>
      <c r="Q236" s="140"/>
      <c r="R236" s="144"/>
      <c r="S236" s="144"/>
    </row>
    <row r="237" spans="1:24" ht="22.5" x14ac:dyDescent="0.2">
      <c r="A237" s="247">
        <v>183</v>
      </c>
      <c r="B237" s="248" t="s">
        <v>115</v>
      </c>
      <c r="C237" s="253" t="s">
        <v>212</v>
      </c>
      <c r="D237" s="250" t="s">
        <v>213</v>
      </c>
      <c r="E237" s="251">
        <v>80</v>
      </c>
      <c r="F237" s="252"/>
      <c r="G237" s="246">
        <f>ROUND(E237*F237,2)</f>
        <v>0</v>
      </c>
      <c r="H237" s="262"/>
      <c r="I237" s="262"/>
      <c r="J237" s="262"/>
      <c r="K237" s="262"/>
      <c r="L237" s="262"/>
      <c r="M237" s="262"/>
      <c r="N237" s="262"/>
      <c r="O237" s="262"/>
      <c r="P237" s="262"/>
      <c r="Q237" s="262"/>
      <c r="R237" s="262"/>
      <c r="S237" s="246" t="s">
        <v>116</v>
      </c>
    </row>
    <row r="238" spans="1:24" x14ac:dyDescent="0.2">
      <c r="A238" s="242"/>
      <c r="B238" s="4"/>
      <c r="C238" s="161"/>
      <c r="D238" s="6"/>
      <c r="E238" s="3"/>
      <c r="F238" s="3"/>
      <c r="G238" s="3"/>
    </row>
    <row r="239" spans="1:24" x14ac:dyDescent="0.2">
      <c r="A239" s="264"/>
      <c r="B239" s="199" t="s">
        <v>30</v>
      </c>
      <c r="C239" s="200"/>
      <c r="D239" s="265"/>
      <c r="E239" s="266"/>
      <c r="F239" s="266"/>
      <c r="G239" s="244">
        <f>G8+G32+G35+G48+G65+G133+G191+G236</f>
        <v>0</v>
      </c>
      <c r="R239" s="203"/>
      <c r="S239" s="203"/>
    </row>
    <row r="240" spans="1:24" x14ac:dyDescent="0.2">
      <c r="A240" s="3"/>
      <c r="B240" s="4"/>
      <c r="C240" s="161"/>
      <c r="D240" s="6"/>
      <c r="E240" s="3"/>
      <c r="F240" s="3"/>
      <c r="G240" s="3"/>
    </row>
    <row r="241" spans="1:7" x14ac:dyDescent="0.2">
      <c r="A241" s="3"/>
      <c r="B241" s="4"/>
      <c r="C241" s="161"/>
      <c r="D241" s="6"/>
      <c r="E241" s="3"/>
      <c r="F241" s="3"/>
      <c r="G241" s="3"/>
    </row>
    <row r="242" spans="1:7" x14ac:dyDescent="0.2">
      <c r="A242" s="330" t="s">
        <v>214</v>
      </c>
      <c r="B242" s="330"/>
      <c r="C242" s="330"/>
      <c r="D242" s="6"/>
      <c r="E242" s="3"/>
      <c r="F242" s="3"/>
      <c r="G242" s="3"/>
    </row>
    <row r="243" spans="1:7" x14ac:dyDescent="0.2">
      <c r="A243" s="321"/>
      <c r="B243" s="322"/>
      <c r="C243" s="322"/>
      <c r="D243" s="322"/>
      <c r="E243" s="322"/>
      <c r="F243" s="322"/>
      <c r="G243" s="323"/>
    </row>
    <row r="244" spans="1:7" x14ac:dyDescent="0.2">
      <c r="A244" s="324"/>
      <c r="B244" s="325"/>
      <c r="C244" s="325"/>
      <c r="D244" s="325"/>
      <c r="E244" s="325"/>
      <c r="F244" s="325"/>
      <c r="G244" s="326"/>
    </row>
    <row r="245" spans="1:7" x14ac:dyDescent="0.2">
      <c r="A245" s="324"/>
      <c r="B245" s="325"/>
      <c r="C245" s="325"/>
      <c r="D245" s="325"/>
      <c r="E245" s="325"/>
      <c r="F245" s="325"/>
      <c r="G245" s="326"/>
    </row>
    <row r="246" spans="1:7" x14ac:dyDescent="0.2">
      <c r="A246" s="324"/>
      <c r="B246" s="325"/>
      <c r="C246" s="325"/>
      <c r="D246" s="325"/>
      <c r="E246" s="325"/>
      <c r="F246" s="325"/>
      <c r="G246" s="326"/>
    </row>
    <row r="247" spans="1:7" x14ac:dyDescent="0.2">
      <c r="A247" s="327"/>
      <c r="B247" s="328"/>
      <c r="C247" s="328"/>
      <c r="D247" s="328"/>
      <c r="E247" s="328"/>
      <c r="F247" s="328"/>
      <c r="G247" s="329"/>
    </row>
    <row r="248" spans="1:7" x14ac:dyDescent="0.2">
      <c r="A248" s="3"/>
      <c r="B248" s="4"/>
      <c r="C248" s="161"/>
      <c r="D248" s="6"/>
      <c r="E248" s="3"/>
      <c r="F248" s="3"/>
      <c r="G248" s="3"/>
    </row>
    <row r="249" spans="1:7" x14ac:dyDescent="0.2">
      <c r="C249" s="162"/>
      <c r="D249" s="10"/>
    </row>
    <row r="250" spans="1:7" x14ac:dyDescent="0.2">
      <c r="D250" s="10"/>
    </row>
    <row r="251" spans="1:7" x14ac:dyDescent="0.2">
      <c r="D251" s="10"/>
    </row>
    <row r="252" spans="1:7" x14ac:dyDescent="0.2">
      <c r="D252" s="10"/>
    </row>
    <row r="253" spans="1:7" x14ac:dyDescent="0.2">
      <c r="D253" s="10"/>
    </row>
    <row r="254" spans="1:7" x14ac:dyDescent="0.2">
      <c r="D254" s="10"/>
    </row>
    <row r="255" spans="1:7" x14ac:dyDescent="0.2">
      <c r="D255" s="10"/>
    </row>
    <row r="256" spans="1:7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  <row r="5003" spans="4:4" x14ac:dyDescent="0.2">
      <c r="D5003" s="10"/>
    </row>
    <row r="5004" spans="4:4" x14ac:dyDescent="0.2">
      <c r="D5004" s="10"/>
    </row>
    <row r="5005" spans="4:4" x14ac:dyDescent="0.2">
      <c r="D5005" s="10"/>
    </row>
    <row r="5006" spans="4:4" x14ac:dyDescent="0.2">
      <c r="D5006" s="10"/>
    </row>
    <row r="5007" spans="4:4" x14ac:dyDescent="0.2">
      <c r="D5007" s="10"/>
    </row>
    <row r="5008" spans="4:4" x14ac:dyDescent="0.2">
      <c r="D5008" s="10"/>
    </row>
    <row r="5009" spans="4:4" x14ac:dyDescent="0.2">
      <c r="D5009" s="10"/>
    </row>
    <row r="5010" spans="4:4" x14ac:dyDescent="0.2">
      <c r="D5010" s="10"/>
    </row>
    <row r="5011" spans="4:4" x14ac:dyDescent="0.2">
      <c r="D5011" s="10"/>
    </row>
    <row r="5012" spans="4:4" x14ac:dyDescent="0.2">
      <c r="D5012" s="10"/>
    </row>
    <row r="5013" spans="4:4" x14ac:dyDescent="0.2">
      <c r="D5013" s="10"/>
    </row>
    <row r="5014" spans="4:4" x14ac:dyDescent="0.2">
      <c r="D5014" s="10"/>
    </row>
    <row r="5015" spans="4:4" x14ac:dyDescent="0.2">
      <c r="D5015" s="10"/>
    </row>
    <row r="5016" spans="4:4" x14ac:dyDescent="0.2">
      <c r="D5016" s="10"/>
    </row>
    <row r="5017" spans="4:4" x14ac:dyDescent="0.2">
      <c r="D5017" s="10"/>
    </row>
    <row r="5018" spans="4:4" x14ac:dyDescent="0.2">
      <c r="D5018" s="10"/>
    </row>
    <row r="5019" spans="4:4" x14ac:dyDescent="0.2">
      <c r="D5019" s="10"/>
    </row>
    <row r="5020" spans="4:4" x14ac:dyDescent="0.2">
      <c r="D5020" s="10"/>
    </row>
    <row r="5021" spans="4:4" x14ac:dyDescent="0.2">
      <c r="D5021" s="10"/>
    </row>
    <row r="5022" spans="4:4" x14ac:dyDescent="0.2">
      <c r="D5022" s="10"/>
    </row>
    <row r="5023" spans="4:4" x14ac:dyDescent="0.2">
      <c r="D5023" s="10"/>
    </row>
    <row r="5024" spans="4:4" x14ac:dyDescent="0.2">
      <c r="D5024" s="10"/>
    </row>
    <row r="5025" spans="4:4" x14ac:dyDescent="0.2">
      <c r="D5025" s="10"/>
    </row>
    <row r="5026" spans="4:4" x14ac:dyDescent="0.2">
      <c r="D5026" s="10"/>
    </row>
    <row r="5027" spans="4:4" x14ac:dyDescent="0.2">
      <c r="D5027" s="10"/>
    </row>
    <row r="5028" spans="4:4" x14ac:dyDescent="0.2">
      <c r="D5028" s="10"/>
    </row>
    <row r="5029" spans="4:4" x14ac:dyDescent="0.2">
      <c r="D5029" s="10"/>
    </row>
    <row r="5030" spans="4:4" x14ac:dyDescent="0.2">
      <c r="D5030" s="10"/>
    </row>
    <row r="5031" spans="4:4" x14ac:dyDescent="0.2">
      <c r="D5031" s="10"/>
    </row>
    <row r="5032" spans="4:4" x14ac:dyDescent="0.2">
      <c r="D5032" s="10"/>
    </row>
    <row r="5033" spans="4:4" x14ac:dyDescent="0.2">
      <c r="D5033" s="10"/>
    </row>
    <row r="5034" spans="4:4" x14ac:dyDescent="0.2">
      <c r="D5034" s="10"/>
    </row>
    <row r="5035" spans="4:4" x14ac:dyDescent="0.2">
      <c r="D5035" s="10"/>
    </row>
    <row r="5036" spans="4:4" x14ac:dyDescent="0.2">
      <c r="D5036" s="10"/>
    </row>
    <row r="5037" spans="4:4" x14ac:dyDescent="0.2">
      <c r="D5037" s="10"/>
    </row>
    <row r="5038" spans="4:4" x14ac:dyDescent="0.2">
      <c r="D5038" s="10"/>
    </row>
    <row r="5039" spans="4:4" x14ac:dyDescent="0.2">
      <c r="D5039" s="10"/>
    </row>
    <row r="5040" spans="4:4" x14ac:dyDescent="0.2">
      <c r="D5040" s="10"/>
    </row>
    <row r="5041" spans="4:4" x14ac:dyDescent="0.2">
      <c r="D5041" s="10"/>
    </row>
    <row r="5042" spans="4:4" x14ac:dyDescent="0.2">
      <c r="D5042" s="10"/>
    </row>
    <row r="5043" spans="4:4" x14ac:dyDescent="0.2">
      <c r="D5043" s="10"/>
    </row>
    <row r="5044" spans="4:4" x14ac:dyDescent="0.2">
      <c r="D5044" s="10"/>
    </row>
    <row r="5045" spans="4:4" x14ac:dyDescent="0.2">
      <c r="D5045" s="10"/>
    </row>
    <row r="5046" spans="4:4" x14ac:dyDescent="0.2">
      <c r="D5046" s="10"/>
    </row>
    <row r="5047" spans="4:4" x14ac:dyDescent="0.2">
      <c r="D5047" s="10"/>
    </row>
    <row r="5048" spans="4:4" x14ac:dyDescent="0.2">
      <c r="D5048" s="10"/>
    </row>
    <row r="5049" spans="4:4" x14ac:dyDescent="0.2">
      <c r="D5049" s="10"/>
    </row>
    <row r="5050" spans="4:4" x14ac:dyDescent="0.2">
      <c r="D5050" s="10"/>
    </row>
    <row r="5051" spans="4:4" x14ac:dyDescent="0.2">
      <c r="D5051" s="10"/>
    </row>
    <row r="5052" spans="4:4" x14ac:dyDescent="0.2">
      <c r="D5052" s="10"/>
    </row>
    <row r="5053" spans="4:4" x14ac:dyDescent="0.2">
      <c r="D5053" s="10"/>
    </row>
    <row r="5054" spans="4:4" x14ac:dyDescent="0.2">
      <c r="D5054" s="10"/>
    </row>
    <row r="5055" spans="4:4" x14ac:dyDescent="0.2">
      <c r="D5055" s="10"/>
    </row>
    <row r="5056" spans="4:4" x14ac:dyDescent="0.2">
      <c r="D5056" s="10"/>
    </row>
    <row r="5057" spans="4:4" x14ac:dyDescent="0.2">
      <c r="D5057" s="10"/>
    </row>
    <row r="5058" spans="4:4" x14ac:dyDescent="0.2">
      <c r="D5058" s="10"/>
    </row>
    <row r="5059" spans="4:4" x14ac:dyDescent="0.2">
      <c r="D5059" s="10"/>
    </row>
    <row r="5060" spans="4:4" x14ac:dyDescent="0.2">
      <c r="D5060" s="10"/>
    </row>
    <row r="5061" spans="4:4" x14ac:dyDescent="0.2">
      <c r="D5061" s="10"/>
    </row>
    <row r="5062" spans="4:4" x14ac:dyDescent="0.2">
      <c r="D5062" s="10"/>
    </row>
    <row r="5063" spans="4:4" x14ac:dyDescent="0.2">
      <c r="D5063" s="10"/>
    </row>
    <row r="5064" spans="4:4" x14ac:dyDescent="0.2">
      <c r="D5064" s="10"/>
    </row>
    <row r="5065" spans="4:4" x14ac:dyDescent="0.2">
      <c r="D5065" s="10"/>
    </row>
    <row r="5066" spans="4:4" x14ac:dyDescent="0.2">
      <c r="D5066" s="10"/>
    </row>
    <row r="5067" spans="4:4" x14ac:dyDescent="0.2">
      <c r="D5067" s="10"/>
    </row>
    <row r="5068" spans="4:4" x14ac:dyDescent="0.2">
      <c r="D5068" s="10"/>
    </row>
    <row r="5069" spans="4:4" x14ac:dyDescent="0.2">
      <c r="D5069" s="10"/>
    </row>
    <row r="5070" spans="4:4" x14ac:dyDescent="0.2">
      <c r="D5070" s="10"/>
    </row>
    <row r="5071" spans="4:4" x14ac:dyDescent="0.2">
      <c r="D5071" s="10"/>
    </row>
    <row r="5072" spans="4:4" x14ac:dyDescent="0.2">
      <c r="D5072" s="10"/>
    </row>
    <row r="5073" spans="4:4" x14ac:dyDescent="0.2">
      <c r="D5073" s="10"/>
    </row>
    <row r="5074" spans="4:4" x14ac:dyDescent="0.2">
      <c r="D5074" s="10"/>
    </row>
    <row r="5075" spans="4:4" x14ac:dyDescent="0.2">
      <c r="D5075" s="10"/>
    </row>
    <row r="5076" spans="4:4" x14ac:dyDescent="0.2">
      <c r="D5076" s="10"/>
    </row>
    <row r="5077" spans="4:4" x14ac:dyDescent="0.2">
      <c r="D5077" s="10"/>
    </row>
    <row r="5078" spans="4:4" x14ac:dyDescent="0.2">
      <c r="D5078" s="10"/>
    </row>
    <row r="5079" spans="4:4" x14ac:dyDescent="0.2">
      <c r="D5079" s="10"/>
    </row>
    <row r="5080" spans="4:4" x14ac:dyDescent="0.2">
      <c r="D5080" s="10"/>
    </row>
    <row r="5081" spans="4:4" x14ac:dyDescent="0.2">
      <c r="D5081" s="10"/>
    </row>
    <row r="5082" spans="4:4" x14ac:dyDescent="0.2">
      <c r="D5082" s="10"/>
    </row>
    <row r="5083" spans="4:4" x14ac:dyDescent="0.2">
      <c r="D5083" s="10"/>
    </row>
    <row r="5084" spans="4:4" x14ac:dyDescent="0.2">
      <c r="D5084" s="10"/>
    </row>
    <row r="5085" spans="4:4" x14ac:dyDescent="0.2">
      <c r="D5085" s="10"/>
    </row>
    <row r="5086" spans="4:4" x14ac:dyDescent="0.2">
      <c r="D5086" s="10"/>
    </row>
  </sheetData>
  <mergeCells count="6">
    <mergeCell ref="A243:G247"/>
    <mergeCell ref="A242:C242"/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D.1.4.5 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'D.1.4.5 '!Názvy_tisku</vt:lpstr>
      <vt:lpstr>oadresa</vt:lpstr>
      <vt:lpstr>Stavba!Objednatel</vt:lpstr>
      <vt:lpstr>Stavba!Objekt</vt:lpstr>
      <vt:lpstr>'D.1.4.5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Katka</cp:lastModifiedBy>
  <cp:lastPrinted>2019-09-13T06:15:48Z</cp:lastPrinted>
  <dcterms:created xsi:type="dcterms:W3CDTF">2009-04-08T07:15:50Z</dcterms:created>
  <dcterms:modified xsi:type="dcterms:W3CDTF">2020-05-25T04:52:39Z</dcterms:modified>
</cp:coreProperties>
</file>